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71e833664867f1/Meulstroom Lodge/Weddings/WEDDING COST ESTIMATOR MEULSTROOM WEDDINGS '24:"/>
    </mc:Choice>
  </mc:AlternateContent>
  <xr:revisionPtr revIDLastSave="0" documentId="8_{B40DE389-C021-D248-BAFA-A82D84ACB568}" xr6:coauthVersionLast="47" xr6:coauthVersionMax="47" xr10:uidLastSave="{00000000-0000-0000-0000-000000000000}"/>
  <bookViews>
    <workbookView xWindow="0" yWindow="500" windowWidth="36220" windowHeight="19480" tabRatio="817" xr2:uid="{3691A89A-510F-4D74-918F-6A84BB2B234E}"/>
  </bookViews>
  <sheets>
    <sheet name="ESTIMATOR WW" sheetId="1" r:id="rId1"/>
    <sheet name="ESTIMATOR SUN-THU SLEEPOVER" sheetId="5" r:id="rId2"/>
    <sheet name="ESTIMATOR DAY ONLY" sheetId="6" r:id="rId3"/>
    <sheet name="LA GIBIER SMALL WEDDINGS" sheetId="7" r:id="rId4"/>
    <sheet name="DATA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D18" i="1" s="1"/>
  <c r="C12" i="1"/>
  <c r="D12" i="1" s="1"/>
  <c r="C11" i="1"/>
  <c r="D11" i="1" s="1"/>
  <c r="C25" i="7"/>
  <c r="D25" i="7" s="1"/>
  <c r="C24" i="7"/>
  <c r="D24" i="7" s="1"/>
  <c r="C20" i="7"/>
  <c r="D20" i="7" s="1"/>
  <c r="C19" i="7"/>
  <c r="D19" i="7" s="1"/>
  <c r="C18" i="7"/>
  <c r="D18" i="7" s="1"/>
  <c r="C15" i="7"/>
  <c r="D15" i="7" s="1"/>
  <c r="C16" i="7"/>
  <c r="D16" i="7" s="1"/>
  <c r="C12" i="7"/>
  <c r="C11" i="7"/>
  <c r="D11" i="7" s="1"/>
  <c r="C10" i="7"/>
  <c r="D10" i="7" s="1"/>
  <c r="C8" i="7"/>
  <c r="D8" i="7" s="1"/>
  <c r="C9" i="7"/>
  <c r="D9" i="7" s="1"/>
  <c r="D26" i="7"/>
  <c r="D23" i="7"/>
  <c r="D22" i="7"/>
  <c r="D21" i="7"/>
  <c r="D17" i="7"/>
  <c r="D14" i="7"/>
  <c r="D13" i="7"/>
  <c r="C24" i="6"/>
  <c r="D24" i="6" s="1"/>
  <c r="C23" i="6"/>
  <c r="D23" i="6" s="1"/>
  <c r="C17" i="6"/>
  <c r="D17" i="6" s="1"/>
  <c r="C19" i="6"/>
  <c r="D19" i="6" s="1"/>
  <c r="C18" i="6"/>
  <c r="D18" i="6" s="1"/>
  <c r="C14" i="6"/>
  <c r="D14" i="6" s="1"/>
  <c r="C11" i="6"/>
  <c r="D11" i="6" s="1"/>
  <c r="C9" i="6"/>
  <c r="D9" i="6" s="1"/>
  <c r="C10" i="6"/>
  <c r="D10" i="6" s="1"/>
  <c r="D25" i="6"/>
  <c r="D22" i="6"/>
  <c r="D21" i="6"/>
  <c r="D20" i="6"/>
  <c r="D16" i="6"/>
  <c r="C15" i="6"/>
  <c r="D15" i="6" s="1"/>
  <c r="D13" i="6"/>
  <c r="D12" i="6"/>
  <c r="C25" i="5"/>
  <c r="D25" i="5" s="1"/>
  <c r="C24" i="5"/>
  <c r="D24" i="5" s="1"/>
  <c r="C20" i="5"/>
  <c r="D20" i="5" s="1"/>
  <c r="C19" i="5"/>
  <c r="D19" i="5" s="1"/>
  <c r="C18" i="5"/>
  <c r="D18" i="5" s="1"/>
  <c r="C15" i="5"/>
  <c r="D15" i="5" s="1"/>
  <c r="C16" i="5"/>
  <c r="D16" i="5" s="1"/>
  <c r="C16" i="1"/>
  <c r="D16" i="1" s="1"/>
  <c r="C12" i="5"/>
  <c r="D12" i="5" s="1"/>
  <c r="C11" i="5"/>
  <c r="D11" i="5" s="1"/>
  <c r="C10" i="5"/>
  <c r="D10" i="5" s="1"/>
  <c r="C9" i="5"/>
  <c r="D9" i="5" s="1"/>
  <c r="C8" i="5"/>
  <c r="D8" i="5" s="1"/>
  <c r="D29" i="5"/>
  <c r="D26" i="5"/>
  <c r="D23" i="5"/>
  <c r="D22" i="5"/>
  <c r="D21" i="5"/>
  <c r="D17" i="5"/>
  <c r="D14" i="5"/>
  <c r="D13" i="5"/>
  <c r="C19" i="1"/>
  <c r="D19" i="1" s="1"/>
  <c r="C25" i="1"/>
  <c r="D25" i="1" s="1"/>
  <c r="C24" i="1"/>
  <c r="D24" i="1" s="1"/>
  <c r="C22" i="1"/>
  <c r="D22" i="1" s="1"/>
  <c r="C20" i="1"/>
  <c r="D20" i="1" s="1"/>
  <c r="C17" i="1"/>
  <c r="D17" i="1" s="1"/>
  <c r="C15" i="1"/>
  <c r="D15" i="1" s="1"/>
  <c r="C13" i="1"/>
  <c r="D13" i="1" s="1"/>
  <c r="C10" i="1"/>
  <c r="D10" i="1" s="1"/>
  <c r="C9" i="1"/>
  <c r="D9" i="1" s="1"/>
  <c r="C8" i="1"/>
  <c r="D8" i="1" s="1"/>
  <c r="D14" i="1"/>
  <c r="D29" i="1"/>
  <c r="D21" i="1"/>
  <c r="D26" i="1"/>
  <c r="D23" i="1"/>
  <c r="D27" i="7" l="1"/>
  <c r="D29" i="7" s="1"/>
  <c r="D26" i="6"/>
  <c r="D28" i="6" s="1"/>
  <c r="D27" i="5"/>
  <c r="D30" i="5" s="1"/>
  <c r="D27" i="1"/>
  <c r="D30" i="1" s="1"/>
</calcChain>
</file>

<file path=xl/sharedStrings.xml><?xml version="1.0" encoding="utf-8"?>
<sst xmlns="http://schemas.openxmlformats.org/spreadsheetml/2006/main" count="368" uniqueCount="195">
  <si>
    <t>WEDDING COST ESTIMATOR</t>
  </si>
  <si>
    <t>DESCRIPTION</t>
  </si>
  <si>
    <t>QTY</t>
  </si>
  <si>
    <t>UNIT PRICE</t>
  </si>
  <si>
    <t>SUB TOTAL</t>
  </si>
  <si>
    <t>~~SELECT A WEDDING PACKAGE~~</t>
  </si>
  <si>
    <t>1. 'Description' - choose the YEAR &amp; MONTH you want to get married.</t>
  </si>
  <si>
    <t>Additional guests (sleepover) - Adults</t>
  </si>
  <si>
    <t>Additional guests (sleepover) - Children 2-6 years</t>
  </si>
  <si>
    <t>2. Do you have more guests than the package min? Enter the 'Qty' guests where applicable</t>
  </si>
  <si>
    <t>Additional guests (sleepover) - Children 7-12 years</t>
  </si>
  <si>
    <t>Additional guests, incl. service providers (reception only)</t>
  </si>
  <si>
    <t>~~SELECT DÉCOR PACKAGE~~</t>
  </si>
  <si>
    <t>FLOWERS &amp; CONSUMABLES BUDGET</t>
  </si>
  <si>
    <t>~~SELECT BUDGET~~</t>
  </si>
  <si>
    <t>4. 'Unit price' - select your budget (this will be discussed in detail at your first décor meeting)</t>
  </si>
  <si>
    <t>Water bottles at ceremony (500ml)</t>
  </si>
  <si>
    <t>5. 'Qty' - do you want us to supply bottles water? You are welcome to bring your own at no additional cost</t>
  </si>
  <si>
    <t>~~SELECT ONE~~</t>
  </si>
  <si>
    <t>6. 'Description' - choose a canape option (none is also an option). 7. 'Qty' - enter for how many guests/platters.</t>
  </si>
  <si>
    <t>ALCOHOLIC PUNCH (pp)</t>
  </si>
  <si>
    <t>8. 'Qty' - enter a amount if you wish to include any of the options to be served at the canapes. If not, leave blank or 0</t>
  </si>
  <si>
    <t>TIPSY POPSICLES</t>
  </si>
  <si>
    <t>GIN BAR (pp/ min 60)</t>
  </si>
  <si>
    <t>BUDGET FOR BEERS, CIDERS &amp; SOFT DRINKS at canapes</t>
  </si>
  <si>
    <t>9. 'Unit price' - select a budget if you wish to add a ice bath with drinks at the canapes. R0 is also an option</t>
  </si>
  <si>
    <t>SPARKLING WINE (p.750ml)</t>
  </si>
  <si>
    <t>10. 'Qty' - enter the qty of sparkling wine bottles you would like to budget for (tip: 1 bottle per 6-8 guests/ per table)</t>
  </si>
  <si>
    <t>WINE (p.750ml) - please refer to our wine list</t>
  </si>
  <si>
    <t>11. If you would like to add wine to your budget, please refer to our wine list and enter it manually</t>
  </si>
  <si>
    <t>CORKAGE FEE (p.750ml)</t>
  </si>
  <si>
    <t>12. 'Qty' - You are welcome to bring your own sparkling wine/ wine for the reception at a corkage fee. (max 1 sparkling &amp; 2 wine bottles per table)</t>
  </si>
  <si>
    <t>SNACK PLATTER FOR DRESSING ROOMS (serves 6-8)</t>
  </si>
  <si>
    <t>13. 'Qty' - We recommend that you add 2 x platters; one for the bride and one for the groom's dressing rooms</t>
  </si>
  <si>
    <t>BUDGET FOR BAR TAB</t>
  </si>
  <si>
    <t>14. 'Unit price' - select a budget if you wish to have a bar tab. R0 is also an option</t>
  </si>
  <si>
    <t>ESTIMATE TOTAL</t>
  </si>
  <si>
    <t>LESS DEPOSIT</t>
  </si>
  <si>
    <t>TOTAL OUTSTANDING AFTER GUESTS' ACCOMMODATION CONTRIBUTIONS &amp; DEPOSIT</t>
  </si>
  <si>
    <t>3. 'Description' - décor package A included</t>
  </si>
  <si>
    <t>7. 'Qty' - enter a amount if you wish to include any of the options to be served at the canapes. If not, leave blank or 0</t>
  </si>
  <si>
    <t>8. 'Unit price' - select a budget if you wish to add a ice bath with drinks at the canapes. R0 is also an option</t>
  </si>
  <si>
    <t>9. If you would like to add wine to your budget, please refer to our wine list and enter it manually</t>
  </si>
  <si>
    <t>10. 'Qty' - You are welcome to bring your own sparkling wine/ wine for the reception at a corkage fee. (max 1 sparkling &amp; 2 wine bottles per table)</t>
  </si>
  <si>
    <t>11. 'Qty' - We recommend that you add 2 x platters; one for the bride and one for the groom's dressing rooms</t>
  </si>
  <si>
    <t>12. 'Unit price' - select a budget if you wish to have a bar tab. R0 is also an option</t>
  </si>
  <si>
    <t>ADULTS</t>
  </si>
  <si>
    <t>CHILDREN 2-6Y</t>
  </si>
  <si>
    <t>2. Enter the 'Qty' guests where applicable</t>
  </si>
  <si>
    <t>CHILDREN 7-12Y</t>
  </si>
  <si>
    <t>GIN BAR (pp/ min 20)</t>
  </si>
  <si>
    <t>TOTAL OUTSTANDING AFTER DEPOSIT</t>
  </si>
  <si>
    <t>LA GIBIER SMALL WEDDINGS</t>
  </si>
  <si>
    <t>6. 'Description' - choose a canape option (none is also an option). 7. 'Qty' - enter for how many guests/platters. (OPTION D PLATTERS INCL. IN ELITE OPTION)</t>
  </si>
  <si>
    <t>(Popsicles incl. in ELITE option)</t>
  </si>
  <si>
    <t>LITE</t>
  </si>
  <si>
    <t>ELITE</t>
  </si>
  <si>
    <t>X</t>
  </si>
  <si>
    <t>INCLUDED</t>
  </si>
  <si>
    <t>VIDEOGRAPHER 4-6MIN HIGHLIGHT VIDEO</t>
  </si>
  <si>
    <t xml:space="preserve">DJ </t>
  </si>
  <si>
    <t>TRIAL FOR BRIDE HAIR AND MAKEUP</t>
  </si>
  <si>
    <t>BRIDESMAIDS/MOTHERS HAIR AND MAKEUP (PP) (incl. travelling)</t>
  </si>
  <si>
    <t>TRIAL FOR BRIDESMAIDS/MOTHERS HAIR AND MAKEUP</t>
  </si>
  <si>
    <t>NON-ALCOHOLIC PUNCH (p.L)</t>
  </si>
  <si>
    <t>GIN BAR</t>
  </si>
  <si>
    <t>NO ADDITIONAL CANAPES (pp)</t>
  </si>
  <si>
    <t>BUDGET FOR BEERS, CIDERS &amp; SOFT DRINKS</t>
  </si>
  <si>
    <r>
      <t>DÉCOR OPTION A</t>
    </r>
    <r>
      <rPr>
        <b/>
        <i/>
        <sz val="11"/>
        <color theme="1"/>
        <rFont val="Calibri"/>
        <family val="2"/>
        <scheme val="minor"/>
      </rPr>
      <t xml:space="preserve"> (included)</t>
    </r>
  </si>
  <si>
    <t>Adults</t>
  </si>
  <si>
    <t>Children 2-6 years</t>
  </si>
  <si>
    <t>Children 7-12 years</t>
  </si>
  <si>
    <t>OPTION A CANAPES (pp)</t>
  </si>
  <si>
    <t>~~LITE OPTIONS~~</t>
  </si>
  <si>
    <t>~~ELITE OPTIONS~~</t>
  </si>
  <si>
    <t>WEEKEND WEDDINGS '25</t>
  </si>
  <si>
    <t>SUN-THU SLEEPOVER '25</t>
  </si>
  <si>
    <t>DAY WEDDING (no accommodation incl.) '25</t>
  </si>
  <si>
    <t>2025 WEEKEND IN NOV (min 100)</t>
  </si>
  <si>
    <t>~~2025~~</t>
  </si>
  <si>
    <t>2025 WEEKEND IN FEB, MARCH, SEP &amp; OCT (min 100)</t>
  </si>
  <si>
    <t>2025 WEEKEND IN APR &amp; MAY (min 100)</t>
  </si>
  <si>
    <t xml:space="preserve">CORKAGE FEE (p.750ml) </t>
  </si>
  <si>
    <t xml:space="preserve">WINE (p.750ml) - please refer to our wine list </t>
  </si>
  <si>
    <t xml:space="preserve">SPARKLING WINE (p.750ml) </t>
  </si>
  <si>
    <t xml:space="preserve">GIN BAR (pp/ min 60)  </t>
  </si>
  <si>
    <t xml:space="preserve">TIPSY POPSICLES </t>
  </si>
  <si>
    <t xml:space="preserve">ALCOHOLIC PUNCH (pp) </t>
  </si>
  <si>
    <t xml:space="preserve">Water bottles at ceremony (500ml) </t>
  </si>
  <si>
    <r>
      <t xml:space="preserve">3. 'Description' - choose between décor package A or B APPLICABLE to the CORRECT YEAR </t>
    </r>
    <r>
      <rPr>
        <i/>
        <sz val="11"/>
        <color theme="5" tint="-0.499984740745262"/>
        <rFont val="Century Gothic"/>
        <family val="1"/>
      </rPr>
      <t>(must choose one)</t>
    </r>
  </si>
  <si>
    <r>
      <t>NON-ALCOHOLIC PUNCH</t>
    </r>
    <r>
      <rPr>
        <b/>
        <i/>
        <sz val="11"/>
        <color theme="1"/>
        <rFont val="Century Gothic"/>
        <family val="1"/>
      </rPr>
      <t xml:space="preserve"> (p.L)</t>
    </r>
    <r>
      <rPr>
        <sz val="11"/>
        <color theme="1"/>
        <rFont val="Century Gothic"/>
        <family val="1"/>
      </rPr>
      <t xml:space="preserve"> </t>
    </r>
  </si>
  <si>
    <r>
      <t xml:space="preserve">CHARGE YOUR GUESTS FOR ACCOMMODATION </t>
    </r>
    <r>
      <rPr>
        <b/>
        <i/>
        <sz val="11"/>
        <color theme="1"/>
        <rFont val="Century Gothic"/>
        <family val="1"/>
      </rPr>
      <t>(used an example of R850 pp for the weekend; 2 nights &amp; meals)</t>
    </r>
  </si>
  <si>
    <t>PLEASE NOT - ALL DRINK &amp; CANAPÉ PRICES ARE BASED UPON 2024 PRICES - SUJECT TO CHANGE FOR 2025</t>
  </si>
  <si>
    <r>
      <t>1. 'Description' - choose the YEAR you want to get married.</t>
    </r>
    <r>
      <rPr>
        <b/>
        <sz val="11"/>
        <color theme="5" tint="-0.499984740745262"/>
        <rFont val="Century Gothic"/>
        <family val="1"/>
      </rPr>
      <t xml:space="preserve"> 2.</t>
    </r>
    <r>
      <rPr>
        <sz val="11"/>
        <color theme="5" tint="-0.499984740745262"/>
        <rFont val="Century Gothic"/>
        <family val="1"/>
      </rPr>
      <t xml:space="preserve"> 'Qty' - choose between 80 or 100 guests</t>
    </r>
  </si>
  <si>
    <r>
      <t>DÉCOR PACKAGE OPTION A</t>
    </r>
    <r>
      <rPr>
        <i/>
        <sz val="11"/>
        <color theme="1"/>
        <rFont val="Century Gothic"/>
        <family val="1"/>
      </rPr>
      <t xml:space="preserve"> </t>
    </r>
    <r>
      <rPr>
        <b/>
        <i/>
        <sz val="12"/>
        <color theme="1"/>
        <rFont val="Century Gothic"/>
        <family val="1"/>
      </rPr>
      <t>(included)</t>
    </r>
  </si>
  <si>
    <r>
      <t>NON-ALCOHOLIC PUNCH</t>
    </r>
    <r>
      <rPr>
        <i/>
        <sz val="11"/>
        <color theme="1"/>
        <rFont val="Century Gothic"/>
        <family val="1"/>
      </rPr>
      <t xml:space="preserve"> </t>
    </r>
    <r>
      <rPr>
        <b/>
        <i/>
        <sz val="12"/>
        <color theme="1"/>
        <rFont val="Century Gothic"/>
        <family val="1"/>
      </rPr>
      <t>(included)</t>
    </r>
  </si>
  <si>
    <r>
      <t xml:space="preserve">SPARKLING WINE (p.750ml) </t>
    </r>
    <r>
      <rPr>
        <b/>
        <i/>
        <sz val="12"/>
        <color theme="1"/>
        <rFont val="Century Gothic"/>
        <family val="1"/>
      </rPr>
      <t>(included)</t>
    </r>
  </si>
  <si>
    <r>
      <t xml:space="preserve">CHARGE YOUR GUESTS FOR ACCOMMODATION </t>
    </r>
    <r>
      <rPr>
        <b/>
        <i/>
        <sz val="11"/>
        <color theme="1"/>
        <rFont val="Century Gothic"/>
        <family val="1"/>
      </rPr>
      <t>(used an example of R400 pp for accommodation and brunch)</t>
    </r>
  </si>
  <si>
    <r>
      <t>FLOWERS &amp; CONSUMABLES</t>
    </r>
    <r>
      <rPr>
        <b/>
        <i/>
        <sz val="11"/>
        <color theme="1"/>
        <rFont val="Century Gothic"/>
        <family val="1"/>
      </rPr>
      <t xml:space="preserve"> (included)</t>
    </r>
  </si>
  <si>
    <t>~~2024~~</t>
  </si>
  <si>
    <t>2024 WEEKEND IN FEB, MARCH, SEP &amp; OCT (min 100)</t>
  </si>
  <si>
    <t>2024 WEEKEND IN APR &amp; MAY (min 100)</t>
  </si>
  <si>
    <t>2024 WEEKEND IN NOV (min 100)</t>
  </si>
  <si>
    <t>2024 WEEKEND IN DEC ( min 100)</t>
  </si>
  <si>
    <t>2024 WEEKEND IN DEC (min 80)</t>
  </si>
  <si>
    <t>2024 WEEKEND IN JUN, JUL &amp; AUG (min 80)</t>
  </si>
  <si>
    <t>2024 WEEKEND IN JUN, JUL &amp; AUG (min 100)</t>
  </si>
  <si>
    <t>2024 22-24MRT, 29-31MRT, 3-5MAY (min 80)</t>
  </si>
  <si>
    <t>2024 22-24MRT, 29-31MRT, 3-5MAY (min 100)</t>
  </si>
  <si>
    <t>2024 WEEKEND IN JAN (min 80)</t>
  </si>
  <si>
    <t>2024 WEEKEND IN JAN (min 100)</t>
  </si>
  <si>
    <t>2025 WEEKEND IN JAN (min 80)</t>
  </si>
  <si>
    <t>2025 WEEKEND IN JAN (min 100)</t>
  </si>
  <si>
    <t>2025 21-23MRT, 28-30MRT, 2-4MAY (min 100)</t>
  </si>
  <si>
    <t>2025 21-23MRT, 28-30MRT, 2-4MAY (min 80)</t>
  </si>
  <si>
    <t>2025 WEEKEND IN JUN, JUL &amp; AUG (min 100)</t>
  </si>
  <si>
    <t>2025 WEEKEND IN JUN, JUL &amp; AUG (min 80)</t>
  </si>
  <si>
    <t>2025 WEEKEND IN DEC (min 100)</t>
  </si>
  <si>
    <t>2025 WEEKEND IN DEC (min 80)</t>
  </si>
  <si>
    <t>2024 DÉCOR OPTION A</t>
  </si>
  <si>
    <t>2024 DÉCOR OPTION B</t>
  </si>
  <si>
    <t>2025 DÉCOR OPTION A</t>
  </si>
  <si>
    <t>2025 DÉCOR OPTION B</t>
  </si>
  <si>
    <t>2024 OPTION A CANAPES (pp)</t>
  </si>
  <si>
    <t>2024 100g BILTONG &amp; DROËWORS (PP)</t>
  </si>
  <si>
    <t>2024 CRISPS/CHIPS, PEANUTS &amp; RAISONS</t>
  </si>
  <si>
    <t>2024 OPTION B CANAPES (p.pLATTER FOR 10-12 GUEST)</t>
  </si>
  <si>
    <t>CAKE SERVES 50 PAX 2-TIERS</t>
  </si>
  <si>
    <t>BRIDE HAIR AND MAKEUP (travelling NOT INCL.)</t>
  </si>
  <si>
    <t>2025 WEDDING &amp; SLEEPOVER SUN-THU SPECIAL (50)</t>
  </si>
  <si>
    <t>2024 WEDDING &amp; SLEEPOVER SUN-THU SPECIAL (50)</t>
  </si>
  <si>
    <t>OPTION B CANAPES (p.pLATTER FOR 10-12 GUEST)</t>
  </si>
  <si>
    <t>100g BILTONG &amp; DROËWORS (PP)</t>
  </si>
  <si>
    <t>CRISPS/CHIPS, PEANUTS &amp; RAISONS</t>
  </si>
  <si>
    <t>2024 DAY WEDDING ONLY (20-70)</t>
  </si>
  <si>
    <t>2024 DAY WEDDING ONLY (&gt;70)</t>
  </si>
  <si>
    <t>2025 DAY WEDDING ONLY (20-70)</t>
  </si>
  <si>
    <t>2025 DAY WEDDING ONLY (&gt;70)</t>
  </si>
  <si>
    <t>WEEKEND WEDDING DATA '24 &amp; '25</t>
  </si>
  <si>
    <t>SUN-THU SLEEPOVER '24 &amp; '25 DATA</t>
  </si>
  <si>
    <t>DAY WEDDING ONLY DATA '24 &amp; '25</t>
  </si>
  <si>
    <t>LA GIBIER SMALL WEDDINGS '24 &amp; '25 DATA</t>
  </si>
  <si>
    <t>2024 LITE (40)</t>
  </si>
  <si>
    <t>2024 LITE (15)</t>
  </si>
  <si>
    <t>2024 LITE (20)</t>
  </si>
  <si>
    <t>2024 LITE (25)</t>
  </si>
  <si>
    <t>2024 LITE (30)</t>
  </si>
  <si>
    <t>2024 LITE (35)</t>
  </si>
  <si>
    <t>2024 LITE (45)</t>
  </si>
  <si>
    <t>2024 LITE (50)</t>
  </si>
  <si>
    <t>2025 LITE (45)</t>
  </si>
  <si>
    <t>2025 ELITE (15)</t>
  </si>
  <si>
    <t>2025 ELITE (20)</t>
  </si>
  <si>
    <t>2025 ELITE (25)</t>
  </si>
  <si>
    <t>2025 ELITE (30)</t>
  </si>
  <si>
    <t>2025 ELITE (35)</t>
  </si>
  <si>
    <t>2025 ELITE (40)</t>
  </si>
  <si>
    <t>2025 ELITE (45)</t>
  </si>
  <si>
    <t>2025 ELITE (50)</t>
  </si>
  <si>
    <t>2024 ELITE (15)</t>
  </si>
  <si>
    <t>2024 ELITE (20)</t>
  </si>
  <si>
    <t>2024 ELITE (25)</t>
  </si>
  <si>
    <t>2024 ELITE (30)</t>
  </si>
  <si>
    <t>2024 ELITE (35)</t>
  </si>
  <si>
    <t>2024 ELITE (40)</t>
  </si>
  <si>
    <t>2024 ELITE (45)</t>
  </si>
  <si>
    <t>2024 ELITE (50)</t>
  </si>
  <si>
    <r>
      <t>1. 'Description' - choose the YEAR you want to get married.</t>
    </r>
    <r>
      <rPr>
        <b/>
        <sz val="11"/>
        <color theme="3"/>
        <rFont val="Century Gothic"/>
        <family val="1"/>
      </rPr>
      <t xml:space="preserve"> 2.</t>
    </r>
    <r>
      <rPr>
        <sz val="11"/>
        <color theme="3"/>
        <rFont val="Century Gothic"/>
        <family val="1"/>
      </rPr>
      <t xml:space="preserve"> 'Qty' - choose between 80 or 100 guests</t>
    </r>
  </si>
  <si>
    <t>2025 LITE (15) (W)</t>
  </si>
  <si>
    <t>2025 LITE (20) (W)</t>
  </si>
  <si>
    <t>2025 LITE (25) (W)</t>
  </si>
  <si>
    <t>~~LITE OPTIONS (SUMMER - Jan-May &amp; Sept-Dec)~~</t>
  </si>
  <si>
    <t>2025 LITE (30) (W)</t>
  </si>
  <si>
    <t>2025 LITE (35) (W)</t>
  </si>
  <si>
    <t>2025 LITE (40) (W)</t>
  </si>
  <si>
    <t>2025 LITE (45) (W)</t>
  </si>
  <si>
    <t>2025 LITE (50) (W)</t>
  </si>
  <si>
    <t>~~LITE OPTIONS (WINTER - Jun-Aug)~~</t>
  </si>
  <si>
    <t>~~ELITE OPTIONS (SUMMER - Jan-May &amp; Sept-Dec)~~</t>
  </si>
  <si>
    <t xml:space="preserve">2025 LITE (15) </t>
  </si>
  <si>
    <t xml:space="preserve">2025 LITE (25) </t>
  </si>
  <si>
    <t xml:space="preserve">2025 LITE (20) </t>
  </si>
  <si>
    <t xml:space="preserve">2025 LITE (30) </t>
  </si>
  <si>
    <t xml:space="preserve">2025 LITE (40) </t>
  </si>
  <si>
    <t xml:space="preserve">2025 LITE (50) </t>
  </si>
  <si>
    <t xml:space="preserve">2025 LITE (35) </t>
  </si>
  <si>
    <t>~~ELITE OPTIONS  (WINTER - Jun-Aug)~~</t>
  </si>
  <si>
    <t>2025 ELITE (15) (W)</t>
  </si>
  <si>
    <t>2025 ELITE (20) (W)</t>
  </si>
  <si>
    <t>2025 ELITE (25) (W)</t>
  </si>
  <si>
    <t>2025 ELITE (30) (W)</t>
  </si>
  <si>
    <t>2025 ELITE (35) (W)</t>
  </si>
  <si>
    <t>2025 ELITE (40) (W)</t>
  </si>
  <si>
    <t>2025 ELITE (45) (W)</t>
  </si>
  <si>
    <t>2025 ELITE (50)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</si>
</sst>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_);[Red]\(&quot;R&quot;#,##0.00\)"/>
    <numFmt numFmtId="164" formatCode="_-&quot;R&quot;* #,##0.00_-;\-&quot;R&quot;* #,##0.00_-;_-&quot;R&quot;* &quot;-&quot;??_-;_-@_-"/>
    <numFmt numFmtId="165" formatCode="&quot;R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peak Pro"/>
      <family val="2"/>
    </font>
    <font>
      <b/>
      <sz val="11"/>
      <color theme="1"/>
      <name val="Speak Pro"/>
      <family val="2"/>
    </font>
    <font>
      <b/>
      <sz val="14"/>
      <color theme="1"/>
      <name val="Speak Pro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0"/>
      <name val="Century Gothic"/>
      <family val="1"/>
    </font>
    <font>
      <sz val="11"/>
      <color theme="1"/>
      <name val="Century Gothic"/>
      <family val="1"/>
    </font>
    <font>
      <b/>
      <sz val="20"/>
      <color theme="1"/>
      <name val="Century Gothic"/>
      <family val="1"/>
    </font>
    <font>
      <b/>
      <sz val="12"/>
      <color theme="1"/>
      <name val="Century Gothic"/>
      <family val="1"/>
    </font>
    <font>
      <sz val="11"/>
      <color theme="5" tint="-0.499984740745262"/>
      <name val="Century Gothic"/>
      <family val="1"/>
    </font>
    <font>
      <b/>
      <sz val="14"/>
      <color theme="1"/>
      <name val="Century Gothic"/>
      <family val="1"/>
    </font>
    <font>
      <b/>
      <sz val="11"/>
      <color theme="1"/>
      <name val="Century Gothic"/>
      <family val="1"/>
    </font>
    <font>
      <i/>
      <sz val="11"/>
      <color theme="5" tint="-0.499984740745262"/>
      <name val="Century Gothic"/>
      <family val="1"/>
    </font>
    <font>
      <sz val="11"/>
      <name val="Century Gothic"/>
      <family val="1"/>
    </font>
    <font>
      <b/>
      <i/>
      <sz val="11"/>
      <color theme="1"/>
      <name val="Century Gothic"/>
      <family val="1"/>
    </font>
    <font>
      <b/>
      <sz val="14"/>
      <color theme="0"/>
      <name val="Century Gothic"/>
      <family val="1"/>
    </font>
    <font>
      <b/>
      <sz val="11"/>
      <color theme="5" tint="-0.499984740745262"/>
      <name val="Century Gothic"/>
      <family val="1"/>
    </font>
    <font>
      <i/>
      <sz val="11"/>
      <color theme="1"/>
      <name val="Century Gothic"/>
      <family val="1"/>
    </font>
    <font>
      <b/>
      <i/>
      <sz val="12"/>
      <color theme="1"/>
      <name val="Century Gothic"/>
      <family val="1"/>
    </font>
    <font>
      <sz val="11"/>
      <color theme="3"/>
      <name val="Century Gothic"/>
      <family val="1"/>
    </font>
    <font>
      <b/>
      <sz val="11"/>
      <color theme="3"/>
      <name val="Century Gothic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2C099"/>
        <bgColor indexed="64"/>
      </patternFill>
    </fill>
    <fill>
      <patternFill patternType="solid">
        <fgColor rgb="FFE9C17A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/>
    <xf numFmtId="49" fontId="1" fillId="0" borderId="0" xfId="0" applyNumberFormat="1" applyFont="1"/>
    <xf numFmtId="165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164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5" borderId="0" xfId="0" applyFont="1" applyFill="1"/>
    <xf numFmtId="0" fontId="9" fillId="0" borderId="0" xfId="0" applyFont="1"/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5" fontId="9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quotePrefix="1" applyFont="1"/>
    <xf numFmtId="0" fontId="14" fillId="7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165" fontId="18" fillId="5" borderId="0" xfId="0" applyNumberFormat="1" applyFont="1" applyFill="1" applyAlignment="1">
      <alignment horizontal="center" vertical="center"/>
    </xf>
    <xf numFmtId="0" fontId="14" fillId="0" borderId="8" xfId="0" applyFont="1" applyBorder="1" applyAlignment="1">
      <alignment wrapText="1"/>
    </xf>
    <xf numFmtId="165" fontId="9" fillId="0" borderId="5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4" fillId="0" borderId="9" xfId="0" applyFont="1" applyBorder="1" applyAlignment="1">
      <alignment wrapText="1"/>
    </xf>
    <xf numFmtId="165" fontId="9" fillId="0" borderId="6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/>
    <xf numFmtId="165" fontId="9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165" fontId="9" fillId="0" borderId="11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right"/>
    </xf>
    <xf numFmtId="8" fontId="0" fillId="0" borderId="0" xfId="0" applyNumberFormat="1"/>
    <xf numFmtId="0" fontId="14" fillId="12" borderId="1" xfId="0" applyFont="1" applyFill="1" applyBorder="1" applyAlignment="1">
      <alignment horizontal="left" vertical="center" wrapText="1"/>
    </xf>
    <xf numFmtId="165" fontId="14" fillId="12" borderId="2" xfId="0" applyNumberFormat="1" applyFont="1" applyFill="1" applyBorder="1" applyAlignment="1">
      <alignment horizontal="right"/>
    </xf>
    <xf numFmtId="165" fontId="14" fillId="12" borderId="3" xfId="0" applyNumberFormat="1" applyFont="1" applyFill="1" applyBorder="1" applyAlignment="1">
      <alignment horizontal="center"/>
    </xf>
    <xf numFmtId="165" fontId="18" fillId="12" borderId="0" xfId="0" applyNumberFormat="1" applyFont="1" applyFill="1" applyAlignment="1">
      <alignment horizontal="center" vertical="center"/>
    </xf>
    <xf numFmtId="0" fontId="14" fillId="12" borderId="10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center" vertical="center" wrapText="1"/>
    </xf>
    <xf numFmtId="165" fontId="14" fillId="12" borderId="4" xfId="0" applyNumberFormat="1" applyFont="1" applyFill="1" applyBorder="1" applyAlignment="1">
      <alignment horizontal="right"/>
    </xf>
    <xf numFmtId="165" fontId="14" fillId="12" borderId="14" xfId="0" applyNumberFormat="1" applyFont="1" applyFill="1" applyBorder="1" applyAlignment="1">
      <alignment horizontal="center"/>
    </xf>
    <xf numFmtId="0" fontId="9" fillId="5" borderId="18" xfId="0" applyFont="1" applyFill="1" applyBorder="1"/>
    <xf numFmtId="165" fontId="9" fillId="5" borderId="18" xfId="0" applyNumberFormat="1" applyFont="1" applyFill="1" applyBorder="1"/>
    <xf numFmtId="0" fontId="9" fillId="0" borderId="18" xfId="0" applyFont="1" applyBorder="1"/>
    <xf numFmtId="0" fontId="9" fillId="7" borderId="18" xfId="0" applyFont="1" applyFill="1" applyBorder="1"/>
    <xf numFmtId="165" fontId="9" fillId="0" borderId="18" xfId="0" applyNumberFormat="1" applyFont="1" applyBorder="1"/>
    <xf numFmtId="165" fontId="14" fillId="12" borderId="18" xfId="0" applyNumberFormat="1" applyFont="1" applyFill="1" applyBorder="1"/>
    <xf numFmtId="165" fontId="16" fillId="5" borderId="18" xfId="0" applyNumberFormat="1" applyFont="1" applyFill="1" applyBorder="1"/>
    <xf numFmtId="0" fontId="9" fillId="8" borderId="18" xfId="0" applyFont="1" applyFill="1" applyBorder="1"/>
    <xf numFmtId="165" fontId="9" fillId="8" borderId="18" xfId="0" applyNumberFormat="1" applyFont="1" applyFill="1" applyBorder="1"/>
    <xf numFmtId="0" fontId="13" fillId="11" borderId="19" xfId="0" applyFont="1" applyFill="1" applyBorder="1" applyAlignment="1">
      <alignment horizontal="left" wrapText="1"/>
    </xf>
    <xf numFmtId="0" fontId="9" fillId="5" borderId="20" xfId="0" applyFont="1" applyFill="1" applyBorder="1"/>
    <xf numFmtId="165" fontId="9" fillId="5" borderId="20" xfId="0" applyNumberFormat="1" applyFont="1" applyFill="1" applyBorder="1"/>
    <xf numFmtId="165" fontId="9" fillId="11" borderId="21" xfId="0" applyNumberFormat="1" applyFont="1" applyFill="1" applyBorder="1"/>
    <xf numFmtId="0" fontId="9" fillId="0" borderId="22" xfId="0" applyFont="1" applyBorder="1"/>
    <xf numFmtId="165" fontId="9" fillId="11" borderId="23" xfId="0" applyNumberFormat="1" applyFont="1" applyFill="1" applyBorder="1"/>
    <xf numFmtId="0" fontId="9" fillId="8" borderId="22" xfId="0" applyFont="1" applyFill="1" applyBorder="1"/>
    <xf numFmtId="0" fontId="14" fillId="11" borderId="22" xfId="0" applyFont="1" applyFill="1" applyBorder="1"/>
    <xf numFmtId="165" fontId="13" fillId="12" borderId="23" xfId="0" applyNumberFormat="1" applyFont="1" applyFill="1" applyBorder="1"/>
    <xf numFmtId="0" fontId="9" fillId="0" borderId="24" xfId="0" applyFont="1" applyBorder="1"/>
    <xf numFmtId="165" fontId="11" fillId="12" borderId="26" xfId="0" applyNumberFormat="1" applyFont="1" applyFill="1" applyBorder="1"/>
    <xf numFmtId="0" fontId="9" fillId="10" borderId="18" xfId="0" applyFont="1" applyFill="1" applyBorder="1"/>
    <xf numFmtId="0" fontId="13" fillId="11" borderId="19" xfId="0" applyFont="1" applyFill="1" applyBorder="1" applyAlignment="1">
      <alignment horizontal="left" vertical="center" wrapText="1"/>
    </xf>
    <xf numFmtId="0" fontId="9" fillId="9" borderId="20" xfId="0" applyFont="1" applyFill="1" applyBorder="1"/>
    <xf numFmtId="165" fontId="9" fillId="9" borderId="20" xfId="0" applyNumberFormat="1" applyFont="1" applyFill="1" applyBorder="1"/>
    <xf numFmtId="165" fontId="9" fillId="9" borderId="21" xfId="0" applyNumberFormat="1" applyFont="1" applyFill="1" applyBorder="1"/>
    <xf numFmtId="165" fontId="11" fillId="12" borderId="23" xfId="0" applyNumberFormat="1" applyFont="1" applyFill="1" applyBorder="1"/>
    <xf numFmtId="165" fontId="18" fillId="12" borderId="26" xfId="0" applyNumberFormat="1" applyFont="1" applyFill="1" applyBorder="1" applyAlignment="1">
      <alignment horizontal="center" vertical="center"/>
    </xf>
    <xf numFmtId="165" fontId="14" fillId="2" borderId="18" xfId="0" applyNumberFormat="1" applyFont="1" applyFill="1" applyBorder="1"/>
    <xf numFmtId="0" fontId="13" fillId="6" borderId="19" xfId="0" applyFont="1" applyFill="1" applyBorder="1" applyAlignment="1">
      <alignment horizontal="left" vertical="center" wrapText="1"/>
    </xf>
    <xf numFmtId="165" fontId="9" fillId="2" borderId="21" xfId="0" applyNumberFormat="1" applyFont="1" applyFill="1" applyBorder="1"/>
    <xf numFmtId="165" fontId="9" fillId="2" borderId="23" xfId="0" applyNumberFormat="1" applyFont="1" applyFill="1" applyBorder="1"/>
    <xf numFmtId="0" fontId="14" fillId="6" borderId="22" xfId="0" applyFont="1" applyFill="1" applyBorder="1"/>
    <xf numFmtId="165" fontId="13" fillId="3" borderId="23" xfId="0" applyNumberFormat="1" applyFont="1" applyFill="1" applyBorder="1"/>
    <xf numFmtId="165" fontId="11" fillId="3" borderId="23" xfId="0" applyNumberFormat="1" applyFont="1" applyFill="1" applyBorder="1"/>
    <xf numFmtId="165" fontId="18" fillId="4" borderId="2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2" fillId="0" borderId="0" xfId="0" quotePrefix="1" applyFont="1"/>
    <xf numFmtId="0" fontId="0" fillId="0" borderId="0" xfId="0" applyAlignment="1">
      <alignment horizontal="center"/>
    </xf>
    <xf numFmtId="0" fontId="13" fillId="0" borderId="18" xfId="0" applyFont="1" applyBorder="1" applyAlignment="1">
      <alignment horizontal="right"/>
    </xf>
    <xf numFmtId="0" fontId="14" fillId="0" borderId="0" xfId="0" applyFont="1" applyAlignment="1">
      <alignment horizontal="right" vertical="center" wrapText="1"/>
    </xf>
    <xf numFmtId="0" fontId="11" fillId="0" borderId="25" xfId="0" applyFont="1" applyBorder="1" applyAlignment="1">
      <alignment horizontal="right"/>
    </xf>
    <xf numFmtId="0" fontId="8" fillId="11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8" xfId="0" applyFont="1" applyBorder="1" applyAlignment="1">
      <alignment horizontal="right"/>
    </xf>
    <xf numFmtId="0" fontId="14" fillId="0" borderId="24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10" fillId="12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85531</xdr:colOff>
      <xdr:row>7</xdr:row>
      <xdr:rowOff>139959</xdr:rowOff>
    </xdr:from>
    <xdr:to>
      <xdr:col>4</xdr:col>
      <xdr:colOff>567612</xdr:colOff>
      <xdr:row>7</xdr:row>
      <xdr:rowOff>139959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F02347A-EADE-46F5-9D21-E3114FC0421C}"/>
            </a:ext>
          </a:extLst>
        </xdr:cNvPr>
        <xdr:cNvCxnSpPr/>
      </xdr:nvCxnSpPr>
      <xdr:spPr>
        <a:xfrm flipH="1">
          <a:off x="6344817" y="2021632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147734</xdr:colOff>
      <xdr:row>8</xdr:row>
      <xdr:rowOff>93306</xdr:rowOff>
    </xdr:from>
    <xdr:to>
      <xdr:col>4</xdr:col>
      <xdr:colOff>505408</xdr:colOff>
      <xdr:row>11</xdr:row>
      <xdr:rowOff>116632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7DE764B4-776C-4819-9141-62A9573A040F}"/>
            </a:ext>
          </a:extLst>
        </xdr:cNvPr>
        <xdr:cNvSpPr/>
      </xdr:nvSpPr>
      <xdr:spPr>
        <a:xfrm>
          <a:off x="6407020" y="2208245"/>
          <a:ext cx="357674" cy="62981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4</xdr:col>
      <xdr:colOff>66870</xdr:colOff>
      <xdr:row>12</xdr:row>
      <xdr:rowOff>97971</xdr:rowOff>
    </xdr:from>
    <xdr:to>
      <xdr:col>4</xdr:col>
      <xdr:colOff>548951</xdr:colOff>
      <xdr:row>12</xdr:row>
      <xdr:rowOff>97971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D7538D5D-0307-48A1-813F-8DE8EBB8A936}"/>
            </a:ext>
          </a:extLst>
        </xdr:cNvPr>
        <xdr:cNvCxnSpPr/>
      </xdr:nvCxnSpPr>
      <xdr:spPr>
        <a:xfrm flipH="1">
          <a:off x="6326156" y="3006012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71536</xdr:colOff>
      <xdr:row>13</xdr:row>
      <xdr:rowOff>102637</xdr:rowOff>
    </xdr:from>
    <xdr:to>
      <xdr:col>4</xdr:col>
      <xdr:colOff>553617</xdr:colOff>
      <xdr:row>13</xdr:row>
      <xdr:rowOff>102637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D87BAC05-FFBA-4F9D-BE82-4BBA4A93D5B4}"/>
            </a:ext>
          </a:extLst>
        </xdr:cNvPr>
        <xdr:cNvCxnSpPr/>
      </xdr:nvCxnSpPr>
      <xdr:spPr>
        <a:xfrm flipH="1">
          <a:off x="6330822" y="3197290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83977</xdr:colOff>
      <xdr:row>14</xdr:row>
      <xdr:rowOff>76201</xdr:rowOff>
    </xdr:from>
    <xdr:to>
      <xdr:col>4</xdr:col>
      <xdr:colOff>566058</xdr:colOff>
      <xdr:row>14</xdr:row>
      <xdr:rowOff>76201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B7BCC41C-C7EF-4423-BE63-8D3D3B51D80F}"/>
            </a:ext>
          </a:extLst>
        </xdr:cNvPr>
        <xdr:cNvCxnSpPr/>
      </xdr:nvCxnSpPr>
      <xdr:spPr>
        <a:xfrm flipH="1">
          <a:off x="6343263" y="3357466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88643</xdr:colOff>
      <xdr:row>15</xdr:row>
      <xdr:rowOff>80866</xdr:rowOff>
    </xdr:from>
    <xdr:to>
      <xdr:col>4</xdr:col>
      <xdr:colOff>570724</xdr:colOff>
      <xdr:row>15</xdr:row>
      <xdr:rowOff>80866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6DEF929-601D-4E09-B054-BF8D3C7FA767}"/>
            </a:ext>
          </a:extLst>
        </xdr:cNvPr>
        <xdr:cNvCxnSpPr/>
      </xdr:nvCxnSpPr>
      <xdr:spPr>
        <a:xfrm flipH="1">
          <a:off x="6347929" y="3548744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113522</xdr:colOff>
      <xdr:row>16</xdr:row>
      <xdr:rowOff>74645</xdr:rowOff>
    </xdr:from>
    <xdr:to>
      <xdr:col>4</xdr:col>
      <xdr:colOff>471196</xdr:colOff>
      <xdr:row>19</xdr:row>
      <xdr:rowOff>108857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CA5DB250-F721-4264-9095-A88871504496}"/>
            </a:ext>
          </a:extLst>
        </xdr:cNvPr>
        <xdr:cNvSpPr/>
      </xdr:nvSpPr>
      <xdr:spPr>
        <a:xfrm>
          <a:off x="6372808" y="3729135"/>
          <a:ext cx="357674" cy="59404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4</xdr:col>
      <xdr:colOff>48210</xdr:colOff>
      <xdr:row>20</xdr:row>
      <xdr:rowOff>102637</xdr:rowOff>
    </xdr:from>
    <xdr:to>
      <xdr:col>4</xdr:col>
      <xdr:colOff>530291</xdr:colOff>
      <xdr:row>20</xdr:row>
      <xdr:rowOff>102637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BED9C6A-BE9D-428C-A1A0-822C8BEA4ABD}"/>
            </a:ext>
          </a:extLst>
        </xdr:cNvPr>
        <xdr:cNvCxnSpPr/>
      </xdr:nvCxnSpPr>
      <xdr:spPr>
        <a:xfrm flipH="1">
          <a:off x="6307496" y="4503576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60651</xdr:colOff>
      <xdr:row>21</xdr:row>
      <xdr:rowOff>107302</xdr:rowOff>
    </xdr:from>
    <xdr:to>
      <xdr:col>4</xdr:col>
      <xdr:colOff>542732</xdr:colOff>
      <xdr:row>21</xdr:row>
      <xdr:rowOff>107302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39A980B8-93F2-41F0-9DCA-1995935D901F}"/>
            </a:ext>
          </a:extLst>
        </xdr:cNvPr>
        <xdr:cNvCxnSpPr/>
      </xdr:nvCxnSpPr>
      <xdr:spPr>
        <a:xfrm flipH="1">
          <a:off x="6319937" y="4694853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65316</xdr:colOff>
      <xdr:row>22</xdr:row>
      <xdr:rowOff>135295</xdr:rowOff>
    </xdr:from>
    <xdr:to>
      <xdr:col>4</xdr:col>
      <xdr:colOff>547397</xdr:colOff>
      <xdr:row>22</xdr:row>
      <xdr:rowOff>135295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474C5C26-81D7-4DBD-A890-379AFA11A39E}"/>
            </a:ext>
          </a:extLst>
        </xdr:cNvPr>
        <xdr:cNvCxnSpPr/>
      </xdr:nvCxnSpPr>
      <xdr:spPr>
        <a:xfrm flipH="1">
          <a:off x="6324602" y="4909458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54431</xdr:colOff>
      <xdr:row>23</xdr:row>
      <xdr:rowOff>132184</xdr:rowOff>
    </xdr:from>
    <xdr:to>
      <xdr:col>4</xdr:col>
      <xdr:colOff>536512</xdr:colOff>
      <xdr:row>23</xdr:row>
      <xdr:rowOff>132184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2CE4A209-B011-4FD9-AAAA-1E4CE05EB337}"/>
            </a:ext>
          </a:extLst>
        </xdr:cNvPr>
        <xdr:cNvCxnSpPr/>
      </xdr:nvCxnSpPr>
      <xdr:spPr>
        <a:xfrm flipH="1">
          <a:off x="6313717" y="5092960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59097</xdr:colOff>
      <xdr:row>24</xdr:row>
      <xdr:rowOff>82422</xdr:rowOff>
    </xdr:from>
    <xdr:to>
      <xdr:col>4</xdr:col>
      <xdr:colOff>541178</xdr:colOff>
      <xdr:row>24</xdr:row>
      <xdr:rowOff>82422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108A9917-6DBB-4721-B6EF-74428906FCD0}"/>
            </a:ext>
          </a:extLst>
        </xdr:cNvPr>
        <xdr:cNvCxnSpPr/>
      </xdr:nvCxnSpPr>
      <xdr:spPr>
        <a:xfrm flipH="1">
          <a:off x="6318383" y="5268687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55987</xdr:colOff>
      <xdr:row>25</xdr:row>
      <xdr:rowOff>102637</xdr:rowOff>
    </xdr:from>
    <xdr:to>
      <xdr:col>4</xdr:col>
      <xdr:colOff>538068</xdr:colOff>
      <xdr:row>25</xdr:row>
      <xdr:rowOff>102637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EC9F821C-58AB-49C7-8238-5ED4955AA4E3}"/>
            </a:ext>
          </a:extLst>
        </xdr:cNvPr>
        <xdr:cNvCxnSpPr/>
      </xdr:nvCxnSpPr>
      <xdr:spPr>
        <a:xfrm flipH="1">
          <a:off x="6315273" y="5475515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544285</xdr:colOff>
      <xdr:row>0</xdr:row>
      <xdr:rowOff>19673</xdr:rowOff>
    </xdr:from>
    <xdr:to>
      <xdr:col>3</xdr:col>
      <xdr:colOff>712755</xdr:colOff>
      <xdr:row>5</xdr:row>
      <xdr:rowOff>168468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E10AF0-646F-4EBD-B1A2-77BCF5CC1E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72" t="15673" r="11464" b="12131"/>
        <a:stretch/>
      </xdr:blipFill>
      <xdr:spPr>
        <a:xfrm>
          <a:off x="5183673" y="19673"/>
          <a:ext cx="1516225" cy="14058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85531</xdr:colOff>
      <xdr:row>7</xdr:row>
      <xdr:rowOff>248816</xdr:rowOff>
    </xdr:from>
    <xdr:to>
      <xdr:col>4</xdr:col>
      <xdr:colOff>567612</xdr:colOff>
      <xdr:row>7</xdr:row>
      <xdr:rowOff>248816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A307D94-7FD1-4426-B676-84826A53C178}"/>
            </a:ext>
          </a:extLst>
        </xdr:cNvPr>
        <xdr:cNvCxnSpPr/>
      </xdr:nvCxnSpPr>
      <xdr:spPr>
        <a:xfrm flipH="1">
          <a:off x="6337041" y="2091612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147734</xdr:colOff>
      <xdr:row>8</xdr:row>
      <xdr:rowOff>93306</xdr:rowOff>
    </xdr:from>
    <xdr:to>
      <xdr:col>4</xdr:col>
      <xdr:colOff>505408</xdr:colOff>
      <xdr:row>11</xdr:row>
      <xdr:rowOff>116632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F03177A4-314A-4F53-AC35-F6038205750E}"/>
            </a:ext>
          </a:extLst>
        </xdr:cNvPr>
        <xdr:cNvSpPr/>
      </xdr:nvSpPr>
      <xdr:spPr>
        <a:xfrm>
          <a:off x="6396134" y="2425026"/>
          <a:ext cx="357674" cy="63292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4</xdr:col>
      <xdr:colOff>66870</xdr:colOff>
      <xdr:row>12</xdr:row>
      <xdr:rowOff>97971</xdr:rowOff>
    </xdr:from>
    <xdr:to>
      <xdr:col>4</xdr:col>
      <xdr:colOff>548951</xdr:colOff>
      <xdr:row>12</xdr:row>
      <xdr:rowOff>97971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22A124D-6C6F-4C45-9312-542E4C8E0A36}"/>
            </a:ext>
          </a:extLst>
        </xdr:cNvPr>
        <xdr:cNvCxnSpPr/>
      </xdr:nvCxnSpPr>
      <xdr:spPr>
        <a:xfrm flipH="1">
          <a:off x="6315270" y="3222171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71536</xdr:colOff>
      <xdr:row>13</xdr:row>
      <xdr:rowOff>102637</xdr:rowOff>
    </xdr:from>
    <xdr:to>
      <xdr:col>4</xdr:col>
      <xdr:colOff>553617</xdr:colOff>
      <xdr:row>13</xdr:row>
      <xdr:rowOff>102637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8823F33-B042-40BF-9318-F69D9D2AC986}"/>
            </a:ext>
          </a:extLst>
        </xdr:cNvPr>
        <xdr:cNvCxnSpPr/>
      </xdr:nvCxnSpPr>
      <xdr:spPr>
        <a:xfrm flipH="1">
          <a:off x="6319936" y="3409717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83977</xdr:colOff>
      <xdr:row>14</xdr:row>
      <xdr:rowOff>76201</xdr:rowOff>
    </xdr:from>
    <xdr:to>
      <xdr:col>4</xdr:col>
      <xdr:colOff>566058</xdr:colOff>
      <xdr:row>14</xdr:row>
      <xdr:rowOff>76201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F38C8A9-1AD3-4828-B058-6D8CFA50236E}"/>
            </a:ext>
          </a:extLst>
        </xdr:cNvPr>
        <xdr:cNvCxnSpPr/>
      </xdr:nvCxnSpPr>
      <xdr:spPr>
        <a:xfrm flipH="1">
          <a:off x="6332377" y="3566161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88643</xdr:colOff>
      <xdr:row>15</xdr:row>
      <xdr:rowOff>80866</xdr:rowOff>
    </xdr:from>
    <xdr:to>
      <xdr:col>4</xdr:col>
      <xdr:colOff>570724</xdr:colOff>
      <xdr:row>15</xdr:row>
      <xdr:rowOff>80866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ACF9D51-3A88-47FA-B5CC-41A9C1259D5C}"/>
            </a:ext>
          </a:extLst>
        </xdr:cNvPr>
        <xdr:cNvCxnSpPr/>
      </xdr:nvCxnSpPr>
      <xdr:spPr>
        <a:xfrm flipH="1">
          <a:off x="6337043" y="3753706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113522</xdr:colOff>
      <xdr:row>16</xdr:row>
      <xdr:rowOff>74645</xdr:rowOff>
    </xdr:from>
    <xdr:to>
      <xdr:col>4</xdr:col>
      <xdr:colOff>471196</xdr:colOff>
      <xdr:row>19</xdr:row>
      <xdr:rowOff>108857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F6C18CB2-F7A0-46F1-AE6F-640B62C3B9D4}"/>
            </a:ext>
          </a:extLst>
        </xdr:cNvPr>
        <xdr:cNvSpPr/>
      </xdr:nvSpPr>
      <xdr:spPr>
        <a:xfrm>
          <a:off x="6361922" y="3930365"/>
          <a:ext cx="357674" cy="58285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4</xdr:col>
      <xdr:colOff>48210</xdr:colOff>
      <xdr:row>20</xdr:row>
      <xdr:rowOff>102637</xdr:rowOff>
    </xdr:from>
    <xdr:to>
      <xdr:col>4</xdr:col>
      <xdr:colOff>530291</xdr:colOff>
      <xdr:row>20</xdr:row>
      <xdr:rowOff>102637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E660BB47-EDF2-49CE-916E-95D118B264EA}"/>
            </a:ext>
          </a:extLst>
        </xdr:cNvPr>
        <xdr:cNvCxnSpPr/>
      </xdr:nvCxnSpPr>
      <xdr:spPr>
        <a:xfrm flipH="1">
          <a:off x="6296610" y="4689877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65316</xdr:colOff>
      <xdr:row>22</xdr:row>
      <xdr:rowOff>135295</xdr:rowOff>
    </xdr:from>
    <xdr:to>
      <xdr:col>4</xdr:col>
      <xdr:colOff>547397</xdr:colOff>
      <xdr:row>22</xdr:row>
      <xdr:rowOff>135295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3B2CA11A-A0F9-4DC1-A57B-C36DA23DD135}"/>
            </a:ext>
          </a:extLst>
        </xdr:cNvPr>
        <xdr:cNvCxnSpPr/>
      </xdr:nvCxnSpPr>
      <xdr:spPr>
        <a:xfrm flipH="1">
          <a:off x="6313716" y="5088295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54431</xdr:colOff>
      <xdr:row>23</xdr:row>
      <xdr:rowOff>132184</xdr:rowOff>
    </xdr:from>
    <xdr:to>
      <xdr:col>4</xdr:col>
      <xdr:colOff>536512</xdr:colOff>
      <xdr:row>23</xdr:row>
      <xdr:rowOff>132184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203DEED-62C9-4F85-B7D9-08068EF9F69D}"/>
            </a:ext>
          </a:extLst>
        </xdr:cNvPr>
        <xdr:cNvCxnSpPr/>
      </xdr:nvCxnSpPr>
      <xdr:spPr>
        <a:xfrm flipH="1">
          <a:off x="6302831" y="5268064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59097</xdr:colOff>
      <xdr:row>24</xdr:row>
      <xdr:rowOff>82422</xdr:rowOff>
    </xdr:from>
    <xdr:to>
      <xdr:col>4</xdr:col>
      <xdr:colOff>541178</xdr:colOff>
      <xdr:row>24</xdr:row>
      <xdr:rowOff>82422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944C669F-75C9-4BE5-9601-336C71B4692F}"/>
            </a:ext>
          </a:extLst>
        </xdr:cNvPr>
        <xdr:cNvCxnSpPr/>
      </xdr:nvCxnSpPr>
      <xdr:spPr>
        <a:xfrm flipH="1">
          <a:off x="6307497" y="5439282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55987</xdr:colOff>
      <xdr:row>25</xdr:row>
      <xdr:rowOff>102637</xdr:rowOff>
    </xdr:from>
    <xdr:to>
      <xdr:col>4</xdr:col>
      <xdr:colOff>538068</xdr:colOff>
      <xdr:row>25</xdr:row>
      <xdr:rowOff>102637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981D7D33-B50D-4CAE-A189-391D39459A11}"/>
            </a:ext>
          </a:extLst>
        </xdr:cNvPr>
        <xdr:cNvCxnSpPr/>
      </xdr:nvCxnSpPr>
      <xdr:spPr>
        <a:xfrm flipH="1">
          <a:off x="6304387" y="5642377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336939</xdr:colOff>
      <xdr:row>0</xdr:row>
      <xdr:rowOff>38877</xdr:rowOff>
    </xdr:from>
    <xdr:to>
      <xdr:col>3</xdr:col>
      <xdr:colOff>505409</xdr:colOff>
      <xdr:row>5</xdr:row>
      <xdr:rowOff>187672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463D3FC-3406-AE40-AE6C-87ECFEDBB9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72" t="15673" r="11464" b="12131"/>
        <a:stretch/>
      </xdr:blipFill>
      <xdr:spPr>
        <a:xfrm>
          <a:off x="4859694" y="38877"/>
          <a:ext cx="1516225" cy="14058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85531</xdr:colOff>
      <xdr:row>7</xdr:row>
      <xdr:rowOff>194387</xdr:rowOff>
    </xdr:from>
    <xdr:to>
      <xdr:col>4</xdr:col>
      <xdr:colOff>567612</xdr:colOff>
      <xdr:row>7</xdr:row>
      <xdr:rowOff>194387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FA344E5-A7E3-482F-8668-B7586670B998}"/>
            </a:ext>
          </a:extLst>
        </xdr:cNvPr>
        <xdr:cNvCxnSpPr/>
      </xdr:nvCxnSpPr>
      <xdr:spPr>
        <a:xfrm flipH="1">
          <a:off x="6337041" y="2037183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147734</xdr:colOff>
      <xdr:row>8</xdr:row>
      <xdr:rowOff>93306</xdr:rowOff>
    </xdr:from>
    <xdr:to>
      <xdr:col>4</xdr:col>
      <xdr:colOff>505408</xdr:colOff>
      <xdr:row>11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76311F-7424-4FD7-B5DF-7158E2D027AD}"/>
            </a:ext>
          </a:extLst>
        </xdr:cNvPr>
        <xdr:cNvSpPr/>
      </xdr:nvSpPr>
      <xdr:spPr>
        <a:xfrm>
          <a:off x="6396134" y="2425026"/>
          <a:ext cx="357674" cy="63292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4</xdr:col>
      <xdr:colOff>71536</xdr:colOff>
      <xdr:row>11</xdr:row>
      <xdr:rowOff>102637</xdr:rowOff>
    </xdr:from>
    <xdr:to>
      <xdr:col>4</xdr:col>
      <xdr:colOff>553617</xdr:colOff>
      <xdr:row>11</xdr:row>
      <xdr:rowOff>102637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BA46F7D1-9FCC-4204-BD3E-B3F465F2BA6C}"/>
            </a:ext>
          </a:extLst>
        </xdr:cNvPr>
        <xdr:cNvCxnSpPr/>
      </xdr:nvCxnSpPr>
      <xdr:spPr>
        <a:xfrm flipH="1">
          <a:off x="6319936" y="3424957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83977</xdr:colOff>
      <xdr:row>12</xdr:row>
      <xdr:rowOff>76201</xdr:rowOff>
    </xdr:from>
    <xdr:to>
      <xdr:col>4</xdr:col>
      <xdr:colOff>566058</xdr:colOff>
      <xdr:row>12</xdr:row>
      <xdr:rowOff>76201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987A5DF-9A42-4D21-BA8A-506DCA2988EF}"/>
            </a:ext>
          </a:extLst>
        </xdr:cNvPr>
        <xdr:cNvCxnSpPr/>
      </xdr:nvCxnSpPr>
      <xdr:spPr>
        <a:xfrm flipH="1">
          <a:off x="6332377" y="3581401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88643</xdr:colOff>
      <xdr:row>13</xdr:row>
      <xdr:rowOff>80866</xdr:rowOff>
    </xdr:from>
    <xdr:to>
      <xdr:col>4</xdr:col>
      <xdr:colOff>570724</xdr:colOff>
      <xdr:row>13</xdr:row>
      <xdr:rowOff>80866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AE7E1A83-F9B9-4251-9413-ECCE79779621}"/>
            </a:ext>
          </a:extLst>
        </xdr:cNvPr>
        <xdr:cNvCxnSpPr/>
      </xdr:nvCxnSpPr>
      <xdr:spPr>
        <a:xfrm flipH="1">
          <a:off x="6337043" y="3768946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113522</xdr:colOff>
      <xdr:row>15</xdr:row>
      <xdr:rowOff>77754</xdr:rowOff>
    </xdr:from>
    <xdr:to>
      <xdr:col>4</xdr:col>
      <xdr:colOff>471196</xdr:colOff>
      <xdr:row>18</xdr:row>
      <xdr:rowOff>93305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2DEF418B-9CFF-43B7-A098-9564AEA9BE43}"/>
            </a:ext>
          </a:extLst>
        </xdr:cNvPr>
        <xdr:cNvSpPr/>
      </xdr:nvSpPr>
      <xdr:spPr>
        <a:xfrm>
          <a:off x="6365032" y="3685591"/>
          <a:ext cx="357674" cy="5831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4</xdr:col>
      <xdr:colOff>71536</xdr:colOff>
      <xdr:row>19</xdr:row>
      <xdr:rowOff>79310</xdr:rowOff>
    </xdr:from>
    <xdr:to>
      <xdr:col>4</xdr:col>
      <xdr:colOff>553617</xdr:colOff>
      <xdr:row>19</xdr:row>
      <xdr:rowOff>79310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5A4FA83-839D-47CB-8125-CBEA2413131E}"/>
            </a:ext>
          </a:extLst>
        </xdr:cNvPr>
        <xdr:cNvCxnSpPr/>
      </xdr:nvCxnSpPr>
      <xdr:spPr>
        <a:xfrm flipH="1">
          <a:off x="6323046" y="4441371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54431</xdr:colOff>
      <xdr:row>21</xdr:row>
      <xdr:rowOff>132184</xdr:rowOff>
    </xdr:from>
    <xdr:to>
      <xdr:col>4</xdr:col>
      <xdr:colOff>536512</xdr:colOff>
      <xdr:row>21</xdr:row>
      <xdr:rowOff>132184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9F8DB8CC-87C2-4091-B7B8-8604C7402772}"/>
            </a:ext>
          </a:extLst>
        </xdr:cNvPr>
        <xdr:cNvCxnSpPr/>
      </xdr:nvCxnSpPr>
      <xdr:spPr>
        <a:xfrm flipH="1">
          <a:off x="6302831" y="5313784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51321</xdr:colOff>
      <xdr:row>22</xdr:row>
      <xdr:rowOff>129075</xdr:rowOff>
    </xdr:from>
    <xdr:to>
      <xdr:col>4</xdr:col>
      <xdr:colOff>533402</xdr:colOff>
      <xdr:row>22</xdr:row>
      <xdr:rowOff>129075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CD888C04-304F-47C7-A470-C730BAC046B3}"/>
            </a:ext>
          </a:extLst>
        </xdr:cNvPr>
        <xdr:cNvCxnSpPr/>
      </xdr:nvCxnSpPr>
      <xdr:spPr>
        <a:xfrm flipH="1">
          <a:off x="6302831" y="5058748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55987</xdr:colOff>
      <xdr:row>23</xdr:row>
      <xdr:rowOff>102637</xdr:rowOff>
    </xdr:from>
    <xdr:to>
      <xdr:col>4</xdr:col>
      <xdr:colOff>538068</xdr:colOff>
      <xdr:row>23</xdr:row>
      <xdr:rowOff>102637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482A75B6-295F-465F-A2FD-5ECE23DC413F}"/>
            </a:ext>
          </a:extLst>
        </xdr:cNvPr>
        <xdr:cNvCxnSpPr/>
      </xdr:nvCxnSpPr>
      <xdr:spPr>
        <a:xfrm flipH="1">
          <a:off x="6304387" y="5688097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77758</xdr:colOff>
      <xdr:row>14</xdr:row>
      <xdr:rowOff>91130</xdr:rowOff>
    </xdr:from>
    <xdr:to>
      <xdr:col>4</xdr:col>
      <xdr:colOff>559839</xdr:colOff>
      <xdr:row>14</xdr:row>
      <xdr:rowOff>91130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7628E07-FBDF-47D9-8232-21A819A641DE}"/>
            </a:ext>
          </a:extLst>
        </xdr:cNvPr>
        <xdr:cNvCxnSpPr/>
      </xdr:nvCxnSpPr>
      <xdr:spPr>
        <a:xfrm flipH="1">
          <a:off x="6329268" y="3512354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60653</xdr:colOff>
      <xdr:row>24</xdr:row>
      <xdr:rowOff>97506</xdr:rowOff>
    </xdr:from>
    <xdr:to>
      <xdr:col>4</xdr:col>
      <xdr:colOff>542734</xdr:colOff>
      <xdr:row>24</xdr:row>
      <xdr:rowOff>97506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224E58BB-FE9C-420B-A1AB-D08DF330738F}"/>
            </a:ext>
          </a:extLst>
        </xdr:cNvPr>
        <xdr:cNvCxnSpPr/>
      </xdr:nvCxnSpPr>
      <xdr:spPr>
        <a:xfrm flipH="1">
          <a:off x="6312163" y="5431506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181429</xdr:colOff>
      <xdr:row>0</xdr:row>
      <xdr:rowOff>51836</xdr:rowOff>
    </xdr:from>
    <xdr:to>
      <xdr:col>4</xdr:col>
      <xdr:colOff>181429</xdr:colOff>
      <xdr:row>6</xdr:row>
      <xdr:rowOff>6243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D4B3E3C-48F1-234E-A190-FD8F126845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72" t="15673" r="11464" b="12131"/>
        <a:stretch/>
      </xdr:blipFill>
      <xdr:spPr>
        <a:xfrm>
          <a:off x="6038980" y="51836"/>
          <a:ext cx="1516225" cy="1405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85531</xdr:colOff>
      <xdr:row>7</xdr:row>
      <xdr:rowOff>194387</xdr:rowOff>
    </xdr:from>
    <xdr:to>
      <xdr:col>4</xdr:col>
      <xdr:colOff>567612</xdr:colOff>
      <xdr:row>7</xdr:row>
      <xdr:rowOff>194387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DE6BE0D-CA8F-4C4C-942F-D5353C894E53}"/>
            </a:ext>
          </a:extLst>
        </xdr:cNvPr>
        <xdr:cNvCxnSpPr/>
      </xdr:nvCxnSpPr>
      <xdr:spPr>
        <a:xfrm flipH="1">
          <a:off x="6333931" y="2023187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147734</xdr:colOff>
      <xdr:row>8</xdr:row>
      <xdr:rowOff>93306</xdr:rowOff>
    </xdr:from>
    <xdr:to>
      <xdr:col>4</xdr:col>
      <xdr:colOff>505408</xdr:colOff>
      <xdr:row>11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D58BA3E0-8F49-49EF-BDE3-FFCB1C5EAA63}"/>
            </a:ext>
          </a:extLst>
        </xdr:cNvPr>
        <xdr:cNvSpPr/>
      </xdr:nvSpPr>
      <xdr:spPr>
        <a:xfrm>
          <a:off x="6396134" y="2325966"/>
          <a:ext cx="357674" cy="51629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4</xdr:col>
      <xdr:colOff>71536</xdr:colOff>
      <xdr:row>12</xdr:row>
      <xdr:rowOff>102637</xdr:rowOff>
    </xdr:from>
    <xdr:to>
      <xdr:col>4</xdr:col>
      <xdr:colOff>553617</xdr:colOff>
      <xdr:row>12</xdr:row>
      <xdr:rowOff>102637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5F9EBDD-82F4-49E2-9319-1B0974927D4B}"/>
            </a:ext>
          </a:extLst>
        </xdr:cNvPr>
        <xdr:cNvCxnSpPr/>
      </xdr:nvCxnSpPr>
      <xdr:spPr>
        <a:xfrm flipH="1">
          <a:off x="6319936" y="2944897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83977</xdr:colOff>
      <xdr:row>13</xdr:row>
      <xdr:rowOff>76201</xdr:rowOff>
    </xdr:from>
    <xdr:to>
      <xdr:col>4</xdr:col>
      <xdr:colOff>566058</xdr:colOff>
      <xdr:row>13</xdr:row>
      <xdr:rowOff>76201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8184C9F-B130-4464-966D-96DDCFC7834B}"/>
            </a:ext>
          </a:extLst>
        </xdr:cNvPr>
        <xdr:cNvCxnSpPr/>
      </xdr:nvCxnSpPr>
      <xdr:spPr>
        <a:xfrm flipH="1">
          <a:off x="6332377" y="3116581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88643</xdr:colOff>
      <xdr:row>14</xdr:row>
      <xdr:rowOff>80866</xdr:rowOff>
    </xdr:from>
    <xdr:to>
      <xdr:col>4</xdr:col>
      <xdr:colOff>570724</xdr:colOff>
      <xdr:row>14</xdr:row>
      <xdr:rowOff>80866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286142E-FF11-4E18-9ADA-DEAD271A04D5}"/>
            </a:ext>
          </a:extLst>
        </xdr:cNvPr>
        <xdr:cNvCxnSpPr/>
      </xdr:nvCxnSpPr>
      <xdr:spPr>
        <a:xfrm flipH="1">
          <a:off x="6337043" y="3304126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113522</xdr:colOff>
      <xdr:row>16</xdr:row>
      <xdr:rowOff>77754</xdr:rowOff>
    </xdr:from>
    <xdr:to>
      <xdr:col>4</xdr:col>
      <xdr:colOff>471196</xdr:colOff>
      <xdr:row>19</xdr:row>
      <xdr:rowOff>93305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873FCA87-E565-410A-8D2B-84456D01B050}"/>
            </a:ext>
          </a:extLst>
        </xdr:cNvPr>
        <xdr:cNvSpPr/>
      </xdr:nvSpPr>
      <xdr:spPr>
        <a:xfrm>
          <a:off x="6361922" y="3666774"/>
          <a:ext cx="357674" cy="57943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4</xdr:col>
      <xdr:colOff>71536</xdr:colOff>
      <xdr:row>20</xdr:row>
      <xdr:rowOff>79310</xdr:rowOff>
    </xdr:from>
    <xdr:to>
      <xdr:col>4</xdr:col>
      <xdr:colOff>553617</xdr:colOff>
      <xdr:row>20</xdr:row>
      <xdr:rowOff>79310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65CEC84E-A4EA-4310-87E5-561776FEC7F1}"/>
            </a:ext>
          </a:extLst>
        </xdr:cNvPr>
        <xdr:cNvCxnSpPr/>
      </xdr:nvCxnSpPr>
      <xdr:spPr>
        <a:xfrm flipH="1">
          <a:off x="6319936" y="4415090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54431</xdr:colOff>
      <xdr:row>22</xdr:row>
      <xdr:rowOff>132184</xdr:rowOff>
    </xdr:from>
    <xdr:to>
      <xdr:col>4</xdr:col>
      <xdr:colOff>536512</xdr:colOff>
      <xdr:row>22</xdr:row>
      <xdr:rowOff>132184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ABE6791B-7161-484B-871B-4C1D12587490}"/>
            </a:ext>
          </a:extLst>
        </xdr:cNvPr>
        <xdr:cNvCxnSpPr/>
      </xdr:nvCxnSpPr>
      <xdr:spPr>
        <a:xfrm flipH="1">
          <a:off x="6302831" y="4848964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51321</xdr:colOff>
      <xdr:row>23</xdr:row>
      <xdr:rowOff>129075</xdr:rowOff>
    </xdr:from>
    <xdr:to>
      <xdr:col>4</xdr:col>
      <xdr:colOff>533402</xdr:colOff>
      <xdr:row>23</xdr:row>
      <xdr:rowOff>129075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1D1789C3-640C-4F95-BD85-D6D6F9BC58DF}"/>
            </a:ext>
          </a:extLst>
        </xdr:cNvPr>
        <xdr:cNvCxnSpPr/>
      </xdr:nvCxnSpPr>
      <xdr:spPr>
        <a:xfrm flipH="1">
          <a:off x="6299721" y="5028735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55987</xdr:colOff>
      <xdr:row>24</xdr:row>
      <xdr:rowOff>102637</xdr:rowOff>
    </xdr:from>
    <xdr:to>
      <xdr:col>4</xdr:col>
      <xdr:colOff>538068</xdr:colOff>
      <xdr:row>24</xdr:row>
      <xdr:rowOff>102637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45FE56CF-E64A-434C-A600-6DD578FE5376}"/>
            </a:ext>
          </a:extLst>
        </xdr:cNvPr>
        <xdr:cNvCxnSpPr/>
      </xdr:nvCxnSpPr>
      <xdr:spPr>
        <a:xfrm flipH="1">
          <a:off x="6304387" y="5223277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77758</xdr:colOff>
      <xdr:row>15</xdr:row>
      <xdr:rowOff>91130</xdr:rowOff>
    </xdr:from>
    <xdr:to>
      <xdr:col>4</xdr:col>
      <xdr:colOff>559839</xdr:colOff>
      <xdr:row>15</xdr:row>
      <xdr:rowOff>91130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73F1BD71-1299-4ED4-B11F-77B7E45B4421}"/>
            </a:ext>
          </a:extLst>
        </xdr:cNvPr>
        <xdr:cNvCxnSpPr/>
      </xdr:nvCxnSpPr>
      <xdr:spPr>
        <a:xfrm flipH="1">
          <a:off x="6326158" y="3497270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60653</xdr:colOff>
      <xdr:row>25</xdr:row>
      <xdr:rowOff>97506</xdr:rowOff>
    </xdr:from>
    <xdr:to>
      <xdr:col>4</xdr:col>
      <xdr:colOff>542734</xdr:colOff>
      <xdr:row>25</xdr:row>
      <xdr:rowOff>97506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D1003473-18C4-4B30-B866-470BC11D312D}"/>
            </a:ext>
          </a:extLst>
        </xdr:cNvPr>
        <xdr:cNvCxnSpPr/>
      </xdr:nvCxnSpPr>
      <xdr:spPr>
        <a:xfrm flipH="1">
          <a:off x="6309053" y="5401026"/>
          <a:ext cx="482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207818</xdr:colOff>
      <xdr:row>0</xdr:row>
      <xdr:rowOff>1</xdr:rowOff>
    </xdr:from>
    <xdr:to>
      <xdr:col>3</xdr:col>
      <xdr:colOff>849610</xdr:colOff>
      <xdr:row>5</xdr:row>
      <xdr:rowOff>103910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4FB8418-43A5-62A1-6323-FB8D04916D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97" t="23515" r="11273" b="22909"/>
        <a:stretch/>
      </xdr:blipFill>
      <xdr:spPr>
        <a:xfrm>
          <a:off x="4641273" y="1"/>
          <a:ext cx="1992610" cy="1350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4239B-0DAF-4844-A4E7-5DB74D625C19}">
  <dimension ref="A1:L95"/>
  <sheetViews>
    <sheetView showGridLines="0" tabSelected="1" zoomScale="98" zoomScaleNormal="98" workbookViewId="0">
      <selection activeCell="A8" sqref="A8"/>
    </sheetView>
  </sheetViews>
  <sheetFormatPr baseColWidth="10" defaultColWidth="8.83203125" defaultRowHeight="15" x14ac:dyDescent="0.2"/>
  <cols>
    <col min="1" max="1" width="53.5" customWidth="1"/>
    <col min="2" max="2" width="7.33203125" customWidth="1"/>
    <col min="3" max="3" width="17.6640625" style="4" customWidth="1"/>
    <col min="4" max="4" width="19.5" customWidth="1"/>
    <col min="6" max="6" width="8.83203125" style="5"/>
    <col min="7" max="7" width="15.5" bestFit="1" customWidth="1"/>
    <col min="8" max="8" width="42.6640625" customWidth="1"/>
    <col min="9" max="9" width="43.5" bestFit="1" customWidth="1"/>
    <col min="10" max="10" width="12" bestFit="1" customWidth="1"/>
    <col min="12" max="12" width="10.6640625" customWidth="1"/>
    <col min="13" max="13" width="12.6640625" customWidth="1"/>
    <col min="14" max="14" width="29.6640625" bestFit="1" customWidth="1"/>
    <col min="15" max="15" width="12.6640625" customWidth="1"/>
    <col min="16" max="16" width="12.5" customWidth="1"/>
    <col min="17" max="17" width="12.33203125" customWidth="1"/>
  </cols>
  <sheetData>
    <row r="1" spans="1:10" ht="14.5" customHeight="1" x14ac:dyDescent="0.3">
      <c r="A1" s="109" t="s">
        <v>0</v>
      </c>
      <c r="B1" s="109"/>
      <c r="C1" s="23"/>
      <c r="D1" s="23"/>
      <c r="E1" s="24"/>
      <c r="F1" s="24"/>
      <c r="G1" s="25"/>
      <c r="H1" s="26"/>
      <c r="I1" s="27"/>
      <c r="J1" s="24"/>
    </row>
    <row r="2" spans="1:10" ht="21.5" customHeight="1" x14ac:dyDescent="0.3">
      <c r="A2" s="109"/>
      <c r="B2" s="109"/>
      <c r="C2" s="23"/>
      <c r="D2" s="23"/>
      <c r="E2" s="24"/>
      <c r="F2" s="24"/>
      <c r="G2" s="24"/>
      <c r="H2" s="26"/>
      <c r="I2" s="26"/>
      <c r="J2" s="24"/>
    </row>
    <row r="3" spans="1:10" x14ac:dyDescent="0.2">
      <c r="A3" s="24"/>
      <c r="B3" s="24"/>
      <c r="C3" s="28"/>
      <c r="D3" s="24"/>
      <c r="E3" s="24"/>
      <c r="F3" s="24"/>
      <c r="G3" s="24"/>
      <c r="H3" s="27"/>
      <c r="I3" s="24"/>
      <c r="J3" s="24"/>
    </row>
    <row r="4" spans="1:10" x14ac:dyDescent="0.2">
      <c r="A4" s="24"/>
      <c r="B4" s="24"/>
      <c r="C4" s="28"/>
      <c r="D4" s="24"/>
      <c r="E4" s="24"/>
      <c r="F4" s="24"/>
      <c r="G4" s="24"/>
      <c r="H4" s="27"/>
      <c r="I4" s="24"/>
      <c r="J4" s="24"/>
    </row>
    <row r="5" spans="1:10" ht="33.5" customHeight="1" x14ac:dyDescent="0.2">
      <c r="A5" s="110" t="s">
        <v>75</v>
      </c>
      <c r="B5" s="110"/>
      <c r="C5" s="28"/>
      <c r="D5" s="24"/>
      <c r="E5" s="24"/>
      <c r="F5" s="24"/>
      <c r="G5" s="24"/>
      <c r="H5" s="27"/>
      <c r="I5" s="24"/>
      <c r="J5" s="24"/>
    </row>
    <row r="6" spans="1:10" ht="15" customHeight="1" x14ac:dyDescent="0.2">
      <c r="A6" s="24"/>
      <c r="B6" s="24"/>
      <c r="C6" s="28"/>
      <c r="D6" s="24"/>
      <c r="E6" s="24"/>
      <c r="F6" s="24"/>
      <c r="G6" s="24"/>
      <c r="H6" s="24"/>
      <c r="I6" s="24"/>
      <c r="J6" s="24"/>
    </row>
    <row r="7" spans="1:10" ht="30.5" customHeight="1" thickBot="1" x14ac:dyDescent="0.25">
      <c r="A7" s="35" t="s">
        <v>1</v>
      </c>
      <c r="B7" s="35" t="s">
        <v>2</v>
      </c>
      <c r="C7" s="36" t="s">
        <v>3</v>
      </c>
      <c r="D7" s="35" t="s">
        <v>4</v>
      </c>
      <c r="E7" s="24"/>
      <c r="F7" s="29"/>
      <c r="G7" s="24"/>
      <c r="H7" s="24"/>
      <c r="I7" s="24"/>
      <c r="J7" s="24"/>
    </row>
    <row r="8" spans="1:10" ht="27.5" customHeight="1" x14ac:dyDescent="0.2">
      <c r="A8" s="76" t="s">
        <v>5</v>
      </c>
      <c r="B8" s="77">
        <v>1</v>
      </c>
      <c r="C8" s="78" t="e">
        <f>VLOOKUP(A8,DATA!A2:B26,2,FALSE)</f>
        <v>#N/A</v>
      </c>
      <c r="D8" s="79" t="e">
        <f>C8</f>
        <v>#N/A</v>
      </c>
      <c r="E8" s="24"/>
      <c r="F8" s="30" t="s">
        <v>6</v>
      </c>
      <c r="G8" s="24"/>
      <c r="H8" s="24"/>
      <c r="I8" s="24"/>
      <c r="J8" s="24"/>
    </row>
    <row r="9" spans="1:10" ht="17.5" customHeight="1" x14ac:dyDescent="0.2">
      <c r="A9" s="80" t="s">
        <v>7</v>
      </c>
      <c r="B9" s="70"/>
      <c r="C9" s="71" t="e">
        <f>VLOOKUP(A8,DATA!A2:C26,3,FALSE)</f>
        <v>#N/A</v>
      </c>
      <c r="D9" s="81" t="e">
        <f>C9*B9</f>
        <v>#N/A</v>
      </c>
      <c r="E9" s="24"/>
      <c r="F9" s="29"/>
      <c r="G9" s="24"/>
      <c r="H9" s="24"/>
      <c r="I9" s="24"/>
      <c r="J9" s="24"/>
    </row>
    <row r="10" spans="1:10" ht="16.25" customHeight="1" x14ac:dyDescent="0.2">
      <c r="A10" s="80" t="s">
        <v>8</v>
      </c>
      <c r="B10" s="70"/>
      <c r="C10" s="71" t="e">
        <f>VLOOKUP(A8,DATA!A2:F26,4,FALSE)</f>
        <v>#N/A</v>
      </c>
      <c r="D10" s="81" t="e">
        <f>C10*B10</f>
        <v>#N/A</v>
      </c>
      <c r="E10" s="24"/>
      <c r="F10" s="29" t="s">
        <v>9</v>
      </c>
      <c r="G10" s="24"/>
      <c r="H10" s="24"/>
      <c r="I10" s="24"/>
      <c r="J10" s="24"/>
    </row>
    <row r="11" spans="1:10" x14ac:dyDescent="0.2">
      <c r="A11" s="80" t="s">
        <v>10</v>
      </c>
      <c r="B11" s="70"/>
      <c r="C11" s="71" t="e">
        <f>VLOOKUP(A8,DATA!A2:F27,5,FALSE)</f>
        <v>#N/A</v>
      </c>
      <c r="D11" s="81" t="e">
        <f>C11*B11</f>
        <v>#N/A</v>
      </c>
      <c r="E11" s="24"/>
      <c r="F11" s="29"/>
      <c r="G11" s="24"/>
      <c r="H11" s="24"/>
      <c r="I11" s="24"/>
      <c r="J11" s="24"/>
    </row>
    <row r="12" spans="1:10" x14ac:dyDescent="0.2">
      <c r="A12" s="80" t="s">
        <v>11</v>
      </c>
      <c r="B12" s="70"/>
      <c r="C12" s="71" t="e">
        <f>VLOOKUP(A8,DATA!A2:F27,6,FALSE)</f>
        <v>#N/A</v>
      </c>
      <c r="D12" s="81" t="e">
        <f>C12*B12</f>
        <v>#N/A</v>
      </c>
      <c r="E12" s="24"/>
      <c r="F12" s="29"/>
      <c r="G12" s="24"/>
      <c r="H12" s="24"/>
      <c r="I12" s="24"/>
      <c r="J12" s="24"/>
    </row>
    <row r="13" spans="1:10" x14ac:dyDescent="0.2">
      <c r="A13" s="83" t="s">
        <v>12</v>
      </c>
      <c r="B13" s="69"/>
      <c r="C13" s="68" t="e">
        <f>VLOOKUP(A13,DATA!A27:B31,2,FALSE)</f>
        <v>#N/A</v>
      </c>
      <c r="D13" s="81" t="e">
        <f>C13</f>
        <v>#N/A</v>
      </c>
      <c r="E13" s="24"/>
      <c r="F13" s="29" t="s">
        <v>89</v>
      </c>
      <c r="G13" s="24"/>
      <c r="H13" s="24"/>
      <c r="I13" s="24"/>
      <c r="J13" s="24"/>
    </row>
    <row r="14" spans="1:10" x14ac:dyDescent="0.2">
      <c r="A14" s="80" t="s">
        <v>13</v>
      </c>
      <c r="B14" s="69">
        <v>1</v>
      </c>
      <c r="C14" s="72" t="s">
        <v>14</v>
      </c>
      <c r="D14" s="81" t="str">
        <f>C14</f>
        <v>~~SELECT BUDGET~~</v>
      </c>
      <c r="E14" s="24"/>
      <c r="F14" s="29" t="s">
        <v>15</v>
      </c>
      <c r="G14" s="24"/>
      <c r="H14" s="24"/>
      <c r="I14" s="24"/>
      <c r="J14" s="24"/>
    </row>
    <row r="15" spans="1:10" x14ac:dyDescent="0.2">
      <c r="A15" s="80" t="s">
        <v>88</v>
      </c>
      <c r="B15" s="70"/>
      <c r="C15" s="71" t="e">
        <f>VLOOKUP(A8,DATA!A2:G25,7,FALSE)</f>
        <v>#N/A</v>
      </c>
      <c r="D15" s="81" t="e">
        <f t="shared" ref="D15:D20" si="0">B15*C15</f>
        <v>#N/A</v>
      </c>
      <c r="E15" s="24"/>
      <c r="F15" s="29" t="s">
        <v>17</v>
      </c>
      <c r="G15" s="24"/>
      <c r="H15" s="24"/>
      <c r="I15" s="24"/>
      <c r="J15" s="24"/>
    </row>
    <row r="16" spans="1:10" x14ac:dyDescent="0.2">
      <c r="A16" s="83" t="s">
        <v>18</v>
      </c>
      <c r="B16" s="70"/>
      <c r="C16" s="73" t="e">
        <f>VLOOKUP(A16,DATA!A36:B41,2,FALSE)</f>
        <v>#N/A</v>
      </c>
      <c r="D16" s="81" t="e">
        <f t="shared" si="0"/>
        <v>#N/A</v>
      </c>
      <c r="E16" s="24"/>
      <c r="F16" s="29" t="s">
        <v>19</v>
      </c>
      <c r="G16" s="24"/>
      <c r="H16" s="24"/>
      <c r="I16" s="24"/>
      <c r="J16" s="24"/>
    </row>
    <row r="17" spans="1:10" x14ac:dyDescent="0.2">
      <c r="A17" s="80" t="s">
        <v>90</v>
      </c>
      <c r="B17" s="70"/>
      <c r="C17" s="71" t="e">
        <f>VLOOKUP(A8,DATA!A2:J26,8,FALSE)</f>
        <v>#N/A</v>
      </c>
      <c r="D17" s="81" t="e">
        <f t="shared" si="0"/>
        <v>#N/A</v>
      </c>
      <c r="E17" s="24"/>
      <c r="F17" s="29"/>
      <c r="G17" s="24"/>
      <c r="H17" s="24"/>
      <c r="I17" s="24"/>
      <c r="J17" s="24"/>
    </row>
    <row r="18" spans="1:10" x14ac:dyDescent="0.2">
      <c r="A18" s="80" t="s">
        <v>87</v>
      </c>
      <c r="B18" s="70"/>
      <c r="C18" s="71" t="e">
        <f>VLOOKUP(A8,DATA!A2:J27,9,FALSE)</f>
        <v>#N/A</v>
      </c>
      <c r="D18" s="81" t="e">
        <f t="shared" si="0"/>
        <v>#N/A</v>
      </c>
      <c r="E18" s="24"/>
      <c r="F18" s="29" t="s">
        <v>21</v>
      </c>
      <c r="G18" s="24"/>
      <c r="H18" s="24"/>
      <c r="I18" s="24"/>
      <c r="J18" s="24"/>
    </row>
    <row r="19" spans="1:10" x14ac:dyDescent="0.2">
      <c r="A19" s="80" t="s">
        <v>86</v>
      </c>
      <c r="B19" s="70"/>
      <c r="C19" s="71" t="e">
        <f>VLOOKUP(A8,DATA!A2:N26,10,FALSE)</f>
        <v>#N/A</v>
      </c>
      <c r="D19" s="81" t="e">
        <f t="shared" si="0"/>
        <v>#N/A</v>
      </c>
      <c r="E19" s="24"/>
      <c r="F19" s="29"/>
      <c r="G19" s="24"/>
      <c r="H19" s="24"/>
      <c r="I19" s="24"/>
      <c r="J19" s="24"/>
    </row>
    <row r="20" spans="1:10" x14ac:dyDescent="0.2">
      <c r="A20" s="80" t="s">
        <v>85</v>
      </c>
      <c r="B20" s="70"/>
      <c r="C20" s="71" t="e">
        <f>VLOOKUP(A8,DATA!A2:N26,11,FALSE)</f>
        <v>#N/A</v>
      </c>
      <c r="D20" s="81" t="e">
        <f t="shared" si="0"/>
        <v>#N/A</v>
      </c>
      <c r="E20" s="24"/>
      <c r="F20" s="29"/>
      <c r="G20" s="24"/>
      <c r="H20" s="24"/>
      <c r="I20" s="24"/>
      <c r="J20" s="24"/>
    </row>
    <row r="21" spans="1:10" x14ac:dyDescent="0.2">
      <c r="A21" s="80" t="s">
        <v>24</v>
      </c>
      <c r="B21" s="69">
        <v>1</v>
      </c>
      <c r="C21" s="72" t="s">
        <v>14</v>
      </c>
      <c r="D21" s="81" t="str">
        <f>C21</f>
        <v>~~SELECT BUDGET~~</v>
      </c>
      <c r="E21" s="24"/>
      <c r="F21" s="29" t="s">
        <v>25</v>
      </c>
      <c r="G21" s="24"/>
      <c r="H21" s="24"/>
      <c r="I21" s="24"/>
      <c r="J21" s="24"/>
    </row>
    <row r="22" spans="1:10" x14ac:dyDescent="0.2">
      <c r="A22" s="80" t="s">
        <v>84</v>
      </c>
      <c r="B22" s="70"/>
      <c r="C22" s="71" t="e">
        <f>VLOOKUP(A8,DATA!A2:N26,12,FALSE)</f>
        <v>#N/A</v>
      </c>
      <c r="D22" s="81" t="e">
        <f>C22*B22</f>
        <v>#N/A</v>
      </c>
      <c r="E22" s="24"/>
      <c r="F22" s="29" t="s">
        <v>27</v>
      </c>
      <c r="G22" s="24"/>
      <c r="H22" s="24"/>
      <c r="I22" s="24"/>
      <c r="J22" s="24"/>
    </row>
    <row r="23" spans="1:10" x14ac:dyDescent="0.2">
      <c r="A23" s="80" t="s">
        <v>83</v>
      </c>
      <c r="B23" s="69"/>
      <c r="C23" s="71"/>
      <c r="D23" s="81">
        <f>C23*B23</f>
        <v>0</v>
      </c>
      <c r="E23" s="24"/>
      <c r="F23" s="29" t="s">
        <v>29</v>
      </c>
      <c r="G23" s="24"/>
      <c r="H23" s="24"/>
      <c r="I23" s="24"/>
      <c r="J23" s="24"/>
    </row>
    <row r="24" spans="1:10" ht="17.5" customHeight="1" x14ac:dyDescent="0.2">
      <c r="A24" s="80" t="s">
        <v>82</v>
      </c>
      <c r="B24" s="70"/>
      <c r="C24" s="71" t="e">
        <f>VLOOKUP(A8,DATA!A2:N26,13,FALSE)</f>
        <v>#N/A</v>
      </c>
      <c r="D24" s="81" t="e">
        <f>C24*B24</f>
        <v>#N/A</v>
      </c>
      <c r="E24" s="24"/>
      <c r="F24" s="29" t="s">
        <v>31</v>
      </c>
      <c r="G24" s="24"/>
      <c r="H24" s="24"/>
      <c r="I24" s="24"/>
      <c r="J24" s="24"/>
    </row>
    <row r="25" spans="1:10" x14ac:dyDescent="0.2">
      <c r="A25" s="80" t="s">
        <v>32</v>
      </c>
      <c r="B25" s="70"/>
      <c r="C25" s="71" t="e">
        <f>VLOOKUP(A8,DATA!A2:N26,14,FALSE)</f>
        <v>#N/A</v>
      </c>
      <c r="D25" s="81" t="e">
        <f>C25*B25</f>
        <v>#N/A</v>
      </c>
      <c r="E25" s="24"/>
      <c r="F25" s="29" t="s">
        <v>33</v>
      </c>
      <c r="G25" s="24"/>
      <c r="H25" s="24"/>
      <c r="I25" s="24"/>
      <c r="J25" s="24"/>
    </row>
    <row r="26" spans="1:10" x14ac:dyDescent="0.2">
      <c r="A26" s="80" t="s">
        <v>34</v>
      </c>
      <c r="B26" s="69">
        <v>1</v>
      </c>
      <c r="C26" s="72" t="s">
        <v>14</v>
      </c>
      <c r="D26" s="81" t="str">
        <f>C26</f>
        <v>~~SELECT BUDGET~~</v>
      </c>
      <c r="E26" s="24"/>
      <c r="F26" s="31" t="s">
        <v>35</v>
      </c>
      <c r="G26" s="24"/>
      <c r="H26" s="24"/>
      <c r="I26" s="24"/>
      <c r="J26" s="24"/>
    </row>
    <row r="27" spans="1:10" ht="27.5" customHeight="1" x14ac:dyDescent="0.2">
      <c r="A27" s="80"/>
      <c r="B27" s="106" t="s">
        <v>36</v>
      </c>
      <c r="C27" s="106"/>
      <c r="D27" s="84" t="e">
        <f>SUM(D8:D26)</f>
        <v>#N/A</v>
      </c>
      <c r="E27" s="24"/>
      <c r="F27" s="29"/>
      <c r="G27" s="24"/>
      <c r="H27" s="24"/>
      <c r="I27" s="24"/>
      <c r="J27" s="24"/>
    </row>
    <row r="28" spans="1:10" ht="23.5" customHeight="1" thickBot="1" x14ac:dyDescent="0.25">
      <c r="A28" s="85"/>
      <c r="B28" s="108" t="s">
        <v>37</v>
      </c>
      <c r="C28" s="108"/>
      <c r="D28" s="86">
        <v>20000</v>
      </c>
      <c r="E28" s="24"/>
      <c r="F28" s="24"/>
      <c r="G28" s="24"/>
      <c r="H28" s="24"/>
      <c r="I28" s="24"/>
      <c r="J28" s="24"/>
    </row>
    <row r="29" spans="1:10" ht="41.5" customHeight="1" thickBot="1" x14ac:dyDescent="0.25">
      <c r="A29" s="59" t="s">
        <v>91</v>
      </c>
      <c r="B29" s="32"/>
      <c r="C29" s="60">
        <v>950</v>
      </c>
      <c r="D29" s="61">
        <f>B29*C29</f>
        <v>0</v>
      </c>
      <c r="E29" s="24"/>
      <c r="F29" s="24"/>
      <c r="G29" s="24"/>
      <c r="H29" s="24"/>
      <c r="I29" s="24"/>
      <c r="J29" s="24"/>
    </row>
    <row r="30" spans="1:10" ht="40.25" customHeight="1" x14ac:dyDescent="0.2">
      <c r="A30" s="107" t="s">
        <v>38</v>
      </c>
      <c r="B30" s="107"/>
      <c r="C30" s="107"/>
      <c r="D30" s="62" t="e">
        <f>D27-D28-D29</f>
        <v>#N/A</v>
      </c>
      <c r="E30" s="24"/>
      <c r="F30" s="24"/>
      <c r="G30" s="24"/>
      <c r="H30" s="24"/>
      <c r="I30" s="24"/>
      <c r="J30" s="24"/>
    </row>
    <row r="31" spans="1:10" ht="23.5" customHeight="1" x14ac:dyDescent="0.2"/>
    <row r="32" spans="1:10" ht="14.5" customHeight="1" x14ac:dyDescent="0.2">
      <c r="A32" s="6"/>
      <c r="B32" s="6"/>
      <c r="C32" s="6"/>
      <c r="D32" s="7"/>
    </row>
    <row r="33" spans="1:12" ht="18" x14ac:dyDescent="0.2">
      <c r="A33" s="111" t="s">
        <v>92</v>
      </c>
      <c r="B33" s="111"/>
      <c r="C33" s="111"/>
      <c r="D33" s="111"/>
      <c r="E33" s="111"/>
      <c r="F33" s="111"/>
      <c r="G33" s="111"/>
      <c r="H33" s="111"/>
    </row>
    <row r="34" spans="1:12" x14ac:dyDescent="0.2">
      <c r="I34" s="105"/>
      <c r="J34" s="105"/>
      <c r="K34" s="105"/>
      <c r="L34" s="105"/>
    </row>
    <row r="35" spans="1:12" x14ac:dyDescent="0.2">
      <c r="A35" s="2"/>
      <c r="B35" s="2"/>
      <c r="C35" s="8"/>
      <c r="D35" s="8"/>
      <c r="E35" s="8"/>
      <c r="F35" s="8"/>
      <c r="G35" s="2"/>
      <c r="H35" s="9"/>
      <c r="I35" s="9"/>
    </row>
    <row r="36" spans="1:12" x14ac:dyDescent="0.2">
      <c r="A36" s="10"/>
      <c r="B36" s="13"/>
      <c r="G36" s="3"/>
    </row>
    <row r="37" spans="1:12" x14ac:dyDescent="0.2">
      <c r="A37" s="10"/>
      <c r="B37" s="14"/>
    </row>
    <row r="38" spans="1:12" x14ac:dyDescent="0.2">
      <c r="A38" s="10"/>
      <c r="B38" s="13"/>
    </row>
    <row r="39" spans="1:12" x14ac:dyDescent="0.2">
      <c r="A39" s="11"/>
      <c r="B39" s="13"/>
    </row>
    <row r="40" spans="1:12" x14ac:dyDescent="0.2">
      <c r="A40" s="11"/>
      <c r="B40" s="13"/>
    </row>
    <row r="41" spans="1:12" x14ac:dyDescent="0.2">
      <c r="A41" s="11"/>
      <c r="B41" s="13"/>
    </row>
    <row r="48" spans="1:12" x14ac:dyDescent="0.2">
      <c r="H48" s="1"/>
      <c r="I48" s="1"/>
      <c r="J48" s="1"/>
    </row>
    <row r="49" spans="8:10" x14ac:dyDescent="0.2">
      <c r="H49" s="1"/>
      <c r="I49" s="1"/>
      <c r="J49" s="1"/>
    </row>
    <row r="50" spans="8:10" x14ac:dyDescent="0.2">
      <c r="H50" s="1"/>
      <c r="I50" s="1"/>
      <c r="J50" s="1"/>
    </row>
    <row r="51" spans="8:10" x14ac:dyDescent="0.2">
      <c r="H51" s="1"/>
      <c r="I51" s="1"/>
      <c r="J51" s="1"/>
    </row>
    <row r="52" spans="8:10" x14ac:dyDescent="0.2">
      <c r="H52" s="1"/>
      <c r="I52" s="1"/>
      <c r="J52" s="1"/>
    </row>
    <row r="53" spans="8:10" x14ac:dyDescent="0.2">
      <c r="H53" s="1"/>
      <c r="I53" s="1"/>
      <c r="J53" s="1"/>
    </row>
    <row r="54" spans="8:10" x14ac:dyDescent="0.2">
      <c r="H54" s="1"/>
      <c r="I54" s="1"/>
      <c r="J54" s="1"/>
    </row>
    <row r="55" spans="8:10" x14ac:dyDescent="0.2">
      <c r="H55" s="1"/>
      <c r="I55" s="1"/>
      <c r="J55" s="1"/>
    </row>
    <row r="56" spans="8:10" x14ac:dyDescent="0.2">
      <c r="H56" s="1"/>
      <c r="I56" s="1"/>
      <c r="J56" s="1"/>
    </row>
    <row r="57" spans="8:10" x14ac:dyDescent="0.2">
      <c r="H57" s="1"/>
      <c r="I57" s="1"/>
      <c r="J57" s="1"/>
    </row>
    <row r="58" spans="8:10" x14ac:dyDescent="0.2">
      <c r="H58" s="1"/>
      <c r="I58" s="1"/>
      <c r="J58" s="1"/>
    </row>
    <row r="59" spans="8:10" x14ac:dyDescent="0.2">
      <c r="H59" s="1"/>
      <c r="I59" s="1"/>
      <c r="J59" s="1"/>
    </row>
    <row r="60" spans="8:10" x14ac:dyDescent="0.2">
      <c r="H60" s="1"/>
      <c r="I60" s="1"/>
      <c r="J60" s="1"/>
    </row>
    <row r="61" spans="8:10" x14ac:dyDescent="0.2">
      <c r="H61" s="1"/>
      <c r="I61" s="1"/>
      <c r="J61" s="1"/>
    </row>
    <row r="62" spans="8:10" x14ac:dyDescent="0.2">
      <c r="H62" s="1"/>
      <c r="I62" s="1"/>
      <c r="J62" s="1"/>
    </row>
    <row r="63" spans="8:10" x14ac:dyDescent="0.2">
      <c r="H63" s="1"/>
      <c r="I63" s="1"/>
      <c r="J63" s="1"/>
    </row>
    <row r="92" spans="3:6" x14ac:dyDescent="0.2">
      <c r="C92"/>
      <c r="F92"/>
    </row>
    <row r="93" spans="3:6" x14ac:dyDescent="0.2">
      <c r="C93"/>
      <c r="F93"/>
    </row>
    <row r="94" spans="3:6" x14ac:dyDescent="0.2">
      <c r="C94"/>
      <c r="F94"/>
    </row>
    <row r="95" spans="3:6" x14ac:dyDescent="0.2">
      <c r="C95"/>
      <c r="F95"/>
    </row>
  </sheetData>
  <mergeCells count="7">
    <mergeCell ref="I34:L34"/>
    <mergeCell ref="B27:C27"/>
    <mergeCell ref="A30:C30"/>
    <mergeCell ref="B28:C28"/>
    <mergeCell ref="A1:B2"/>
    <mergeCell ref="A5:B5"/>
    <mergeCell ref="A33:H33"/>
  </mergeCells>
  <phoneticPr fontId="2" type="noConversion"/>
  <dataValidations count="9">
    <dataValidation allowBlank="1" showInputMessage="1" showErrorMessage="1" promptTitle="BAR TAB" prompt="Only choose an option if you wish to have a bar tab at your wedding" sqref="A26" xr:uid="{BFBB612D-44E0-4E02-B2C0-2643CB7B79A2}"/>
    <dataValidation allowBlank="1" showInputMessage="1" showErrorMessage="1" promptTitle="ICE BATH" prompt="Only choose a budget if you want to wish to add an ice bath with beers, ciders and soft-drinks at the canapes" sqref="A21" xr:uid="{0D256002-0E1E-4BE9-9BC2-090A694490D9}"/>
    <dataValidation allowBlank="1" showInputMessage="1" showErrorMessage="1" prompt="Enter the amount of guests that are more than the package min (80 winter and 100 summer) e.g. 120 guests (20 guests more than package min) - 110 adults, 5 children 2-6 years and 5 children 7-y. SO ENTER 10" sqref="B9" xr:uid="{CF36A20F-AE09-4272-BFF3-B99F458A0D77}"/>
    <dataValidation allowBlank="1" showInputMessage="1" showErrorMessage="1" prompt="Enter the amount of guests that are more than the package min (80 winter and 100 summer) e.g. 120 guests (20 guests more than package min) - 110 adults, 5 children 2-6 years and 5 children 7-y. SO ENTER 5" sqref="B10:B11" xr:uid="{2D4BA250-9617-47A7-B6AE-11C6AE2D8403}"/>
    <dataValidation allowBlank="1" showInputMessage="1" showErrorMessage="1" prompt="Please choose a budget for flowers and consumables (e.g. oasis, batteries, lamp oil)" sqref="A14" xr:uid="{A7B4F72A-59B6-4CB5-811B-160945706F34}"/>
    <dataValidation allowBlank="1" showInputMessage="1" showErrorMessage="1" prompt="Enter the amount you wish to budget for" sqref="B15:B20 B22:B25" xr:uid="{DB89F97E-D5F9-4281-87EF-A3B2AD17E65B}"/>
    <dataValidation type="list" allowBlank="1" showInputMessage="1" showErrorMessage="1" sqref="I46:I47" xr:uid="{98A43E99-F78C-4F9A-97D7-3FED80A3CBBD}">
      <formula1>OFFSET($P$16,1,MATCH($P$14,$P$16:$R$16,0)-1,7,1)</formula1>
    </dataValidation>
    <dataValidation type="list" allowBlank="1" showInputMessage="1" showErrorMessage="1" sqref="J46:J47" xr:uid="{0FE23EA9-DF30-42F7-95FD-B04E8A47BFF5}">
      <formula1>OFFSET($P$16,8,MATCH($P$14,$P$16:$R$16,0)-1,7,1)</formula1>
    </dataValidation>
    <dataValidation type="list" allowBlank="1" showInputMessage="1" showErrorMessage="1" sqref="H46:H47" xr:uid="{2A109164-2579-4604-BF68-80C00C098DC6}">
      <formula1>OFFSET(#REF!,1,MATCH(#REF!,#REF!,0)-1,1,3)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Only choose a budget if you want to wish to add an ice bath with beers, ciders and soft-drinks at the canapes" xr:uid="{B09C127D-A461-42A2-8263-BBE1BAA6A448}">
          <x14:formula1>
            <xm:f>DATA!$B$42:$B$48</xm:f>
          </x14:formula1>
          <xm:sqref>C21</xm:sqref>
        </x14:dataValidation>
        <x14:dataValidation type="list" allowBlank="1" showInputMessage="1" showErrorMessage="1" promptTitle="DECOR PACKAGE" prompt="Please choose your decor package option" xr:uid="{716F9B2A-62EF-465A-AF24-21D05C7330DE}">
          <x14:formula1>
            <xm:f>DATA!$A$27:$A$31</xm:f>
          </x14:formula1>
          <xm:sqref>A13</xm:sqref>
        </x14:dataValidation>
        <x14:dataValidation type="list" allowBlank="1" showInputMessage="1" showErrorMessage="1" prompt="Only choose an option if you wish to have a bar tab at your wedding" xr:uid="{50CA89AA-ADB7-4CA5-9F45-807EDA3FA1E3}">
          <x14:formula1>
            <xm:f>DATA!$B$49:$B$54</xm:f>
          </x14:formula1>
          <xm:sqref>C26</xm:sqref>
        </x14:dataValidation>
        <x14:dataValidation type="list" allowBlank="1" showInputMessage="1" showErrorMessage="1" promptTitle="DATE OF WEDDING" prompt="Please choose the month of your wedding" xr:uid="{4044BDA3-F405-452A-BD97-BA5F88FB6D97}">
          <x14:formula1>
            <xm:f>DATA!$A$2:$A$26</xm:f>
          </x14:formula1>
          <xm:sqref>A8</xm:sqref>
        </x14:dataValidation>
        <x14:dataValidation type="list" allowBlank="1" showInputMessage="1" showErrorMessage="1" prompt="Please choose a budget for flowers and consumables (e.g. oasis, batteries, lamp oil)" xr:uid="{FA19B2FE-EFE8-4748-9352-A4F4E1B46A29}">
          <x14:formula1>
            <xm:f>DATA!$B$32:$B$35</xm:f>
          </x14:formula1>
          <xm:sqref>C14</xm:sqref>
        </x14:dataValidation>
        <x14:dataValidation type="list" allowBlank="1" showInputMessage="1" showErrorMessage="1" promptTitle="CANAPES" prompt="Choose an option if you wish to add something extra for your guests to nibble on" xr:uid="{B5248DDD-C6D1-459C-A925-B4341A678450}">
          <x14:formula1>
            <xm:f>DATA!$A$36:$A$41</xm:f>
          </x14:formula1>
          <xm:sqref>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42A70-B45A-4DE3-97AB-E2D764C14A50}">
  <dimension ref="A1:L95"/>
  <sheetViews>
    <sheetView showGridLines="0" zoomScale="110" zoomScaleNormal="110" workbookViewId="0">
      <selection activeCell="A8" sqref="A8"/>
    </sheetView>
  </sheetViews>
  <sheetFormatPr baseColWidth="10" defaultColWidth="8.83203125" defaultRowHeight="15" x14ac:dyDescent="0.2"/>
  <cols>
    <col min="1" max="1" width="52" customWidth="1"/>
    <col min="2" max="2" width="7.33203125" customWidth="1"/>
    <col min="3" max="3" width="17.6640625" style="4" customWidth="1"/>
    <col min="4" max="4" width="16.5" bestFit="1" customWidth="1"/>
    <col min="6" max="6" width="8.83203125" style="5"/>
    <col min="7" max="7" width="15.5" bestFit="1" customWidth="1"/>
    <col min="8" max="8" width="42.6640625" customWidth="1"/>
    <col min="9" max="9" width="43.5" bestFit="1" customWidth="1"/>
    <col min="10" max="10" width="12" bestFit="1" customWidth="1"/>
    <col min="12" max="12" width="10.6640625" customWidth="1"/>
    <col min="13" max="13" width="12.6640625" customWidth="1"/>
    <col min="14" max="14" width="29.6640625" bestFit="1" customWidth="1"/>
    <col min="15" max="15" width="12.6640625" customWidth="1"/>
    <col min="16" max="16" width="12.5" customWidth="1"/>
    <col min="17" max="17" width="12.33203125" customWidth="1"/>
  </cols>
  <sheetData>
    <row r="1" spans="1:9" ht="14.5" customHeight="1" x14ac:dyDescent="0.3">
      <c r="A1" s="109" t="s">
        <v>0</v>
      </c>
      <c r="B1" s="109"/>
      <c r="C1" s="23"/>
      <c r="D1" s="23"/>
      <c r="E1" s="24"/>
      <c r="F1" s="24"/>
      <c r="G1" s="25"/>
      <c r="H1" s="26"/>
      <c r="I1" s="27"/>
    </row>
    <row r="2" spans="1:9" ht="21.5" customHeight="1" x14ac:dyDescent="0.3">
      <c r="A2" s="109"/>
      <c r="B2" s="109"/>
      <c r="C2" s="23"/>
      <c r="D2" s="23"/>
      <c r="E2" s="24"/>
      <c r="F2" s="24"/>
      <c r="G2" s="24"/>
      <c r="H2" s="26"/>
      <c r="I2" s="26"/>
    </row>
    <row r="3" spans="1:9" x14ac:dyDescent="0.2">
      <c r="A3" s="24"/>
      <c r="B3" s="24"/>
      <c r="C3" s="28"/>
      <c r="D3" s="24"/>
      <c r="E3" s="24"/>
      <c r="F3" s="24"/>
      <c r="G3" s="24"/>
      <c r="H3" s="27"/>
      <c r="I3" s="24"/>
    </row>
    <row r="4" spans="1:9" x14ac:dyDescent="0.2">
      <c r="A4" s="24"/>
      <c r="B4" s="24"/>
      <c r="C4" s="28"/>
      <c r="D4" s="24"/>
      <c r="E4" s="24"/>
      <c r="F4" s="24"/>
      <c r="G4" s="24"/>
      <c r="H4" s="27"/>
      <c r="I4" s="24"/>
    </row>
    <row r="5" spans="1:9" ht="33.5" customHeight="1" x14ac:dyDescent="0.2">
      <c r="A5" s="110" t="s">
        <v>76</v>
      </c>
      <c r="B5" s="110"/>
      <c r="C5" s="28"/>
      <c r="D5" s="24"/>
      <c r="E5" s="24"/>
      <c r="F5" s="24"/>
      <c r="G5" s="24"/>
      <c r="H5" s="27"/>
      <c r="I5" s="24"/>
    </row>
    <row r="6" spans="1:9" ht="15" customHeight="1" x14ac:dyDescent="0.2">
      <c r="A6" s="24"/>
      <c r="B6" s="24"/>
      <c r="C6" s="28"/>
      <c r="D6" s="24"/>
      <c r="E6" s="24"/>
      <c r="F6" s="24"/>
      <c r="G6" s="24"/>
      <c r="H6" s="24"/>
      <c r="I6" s="24"/>
    </row>
    <row r="7" spans="1:9" ht="30.5" customHeight="1" thickBot="1" x14ac:dyDescent="0.25">
      <c r="A7" s="35" t="s">
        <v>1</v>
      </c>
      <c r="B7" s="35" t="s">
        <v>2</v>
      </c>
      <c r="C7" s="36" t="s">
        <v>3</v>
      </c>
      <c r="D7" s="35" t="s">
        <v>4</v>
      </c>
      <c r="E7" s="24"/>
      <c r="F7" s="29"/>
      <c r="G7" s="24"/>
      <c r="H7" s="24"/>
      <c r="I7" s="24"/>
    </row>
    <row r="8" spans="1:9" ht="39.5" customHeight="1" x14ac:dyDescent="0.2">
      <c r="A8" s="76" t="s">
        <v>5</v>
      </c>
      <c r="B8" s="77">
        <v>1</v>
      </c>
      <c r="C8" s="78" t="e">
        <f>VLOOKUP(A8,DATA!A57:N59,2,FALSE)</f>
        <v>#N/A</v>
      </c>
      <c r="D8" s="79" t="e">
        <f>C8</f>
        <v>#N/A</v>
      </c>
      <c r="E8" s="24"/>
      <c r="F8" s="30" t="s">
        <v>93</v>
      </c>
      <c r="G8" s="24"/>
      <c r="H8" s="24"/>
      <c r="I8" s="24"/>
    </row>
    <row r="9" spans="1:9" ht="17.5" customHeight="1" x14ac:dyDescent="0.2">
      <c r="A9" s="80" t="s">
        <v>7</v>
      </c>
      <c r="B9" s="70"/>
      <c r="C9" s="71" t="e">
        <f>VLOOKUP(A8,DATA!A57:N59,3,FALSE)</f>
        <v>#N/A</v>
      </c>
      <c r="D9" s="81" t="e">
        <f>C9*B9</f>
        <v>#N/A</v>
      </c>
      <c r="E9" s="24"/>
      <c r="F9" s="29"/>
      <c r="G9" s="24"/>
      <c r="H9" s="24"/>
      <c r="I9" s="24"/>
    </row>
    <row r="10" spans="1:9" ht="16.25" customHeight="1" x14ac:dyDescent="0.2">
      <c r="A10" s="80" t="s">
        <v>8</v>
      </c>
      <c r="B10" s="70"/>
      <c r="C10" s="71" t="e">
        <f>VLOOKUP(A8,DATA!A57:N59,4,FALSE)</f>
        <v>#N/A</v>
      </c>
      <c r="D10" s="81" t="e">
        <f>C10*B10</f>
        <v>#N/A</v>
      </c>
      <c r="E10" s="24"/>
      <c r="F10" s="29" t="s">
        <v>9</v>
      </c>
      <c r="G10" s="24"/>
      <c r="H10" s="24"/>
      <c r="I10" s="24"/>
    </row>
    <row r="11" spans="1:9" x14ac:dyDescent="0.2">
      <c r="A11" s="80" t="s">
        <v>10</v>
      </c>
      <c r="B11" s="70"/>
      <c r="C11" s="71" t="e">
        <f>VLOOKUP(A8,DATA!A57:N59,5,FALSE)</f>
        <v>#N/A</v>
      </c>
      <c r="D11" s="81" t="e">
        <f>C11*B11</f>
        <v>#N/A</v>
      </c>
      <c r="E11" s="24"/>
      <c r="F11" s="29"/>
      <c r="G11" s="24"/>
      <c r="H11" s="24"/>
      <c r="I11" s="24"/>
    </row>
    <row r="12" spans="1:9" x14ac:dyDescent="0.2">
      <c r="A12" s="80" t="s">
        <v>11</v>
      </c>
      <c r="B12" s="70"/>
      <c r="C12" s="71" t="e">
        <f>VLOOKUP(A8,DATA!A57:N59,6,FALSE)</f>
        <v>#N/A</v>
      </c>
      <c r="D12" s="81" t="e">
        <f>C12*B12</f>
        <v>#N/A</v>
      </c>
      <c r="E12" s="24"/>
      <c r="F12" s="29"/>
      <c r="G12" s="24"/>
      <c r="H12" s="24"/>
      <c r="I12" s="24"/>
    </row>
    <row r="13" spans="1:9" ht="16" x14ac:dyDescent="0.2">
      <c r="A13" s="82" t="s">
        <v>94</v>
      </c>
      <c r="B13" s="69">
        <v>1</v>
      </c>
      <c r="C13" s="75">
        <v>0</v>
      </c>
      <c r="D13" s="81">
        <f>C13</f>
        <v>0</v>
      </c>
      <c r="E13" s="24"/>
      <c r="F13" s="29" t="s">
        <v>39</v>
      </c>
      <c r="G13" s="24"/>
      <c r="H13" s="24"/>
      <c r="I13" s="24"/>
    </row>
    <row r="14" spans="1:9" x14ac:dyDescent="0.2">
      <c r="A14" s="80" t="s">
        <v>13</v>
      </c>
      <c r="B14" s="69">
        <v>1</v>
      </c>
      <c r="C14" s="72" t="s">
        <v>14</v>
      </c>
      <c r="D14" s="81" t="str">
        <f>C14</f>
        <v>~~SELECT BUDGET~~</v>
      </c>
      <c r="E14" s="24"/>
      <c r="F14" s="29" t="s">
        <v>15</v>
      </c>
      <c r="G14" s="24"/>
      <c r="H14" s="24"/>
      <c r="I14" s="24"/>
    </row>
    <row r="15" spans="1:9" x14ac:dyDescent="0.2">
      <c r="A15" s="80" t="s">
        <v>16</v>
      </c>
      <c r="B15" s="70"/>
      <c r="C15" s="71" t="e">
        <f>VLOOKUP(A8,DATA!A57:N59,7,FALSE)</f>
        <v>#N/A</v>
      </c>
      <c r="D15" s="81" t="e">
        <f t="shared" ref="D15:D20" si="0">B15*C15</f>
        <v>#N/A</v>
      </c>
      <c r="E15" s="24"/>
      <c r="F15" s="29" t="s">
        <v>17</v>
      </c>
      <c r="G15" s="24"/>
      <c r="H15" s="24"/>
      <c r="I15" s="24"/>
    </row>
    <row r="16" spans="1:9" x14ac:dyDescent="0.2">
      <c r="A16" s="83" t="s">
        <v>18</v>
      </c>
      <c r="B16" s="70"/>
      <c r="C16" s="73" t="e">
        <f>VLOOKUP(A16,DATA!A36:B41,2,FALSE)</f>
        <v>#N/A</v>
      </c>
      <c r="D16" s="81" t="e">
        <f t="shared" si="0"/>
        <v>#N/A</v>
      </c>
      <c r="E16" s="24"/>
      <c r="F16" s="29" t="s">
        <v>19</v>
      </c>
      <c r="G16" s="24"/>
      <c r="H16" s="24"/>
      <c r="I16" s="24"/>
    </row>
    <row r="17" spans="1:9" ht="16" x14ac:dyDescent="0.2">
      <c r="A17" s="82" t="s">
        <v>95</v>
      </c>
      <c r="B17" s="67"/>
      <c r="C17" s="75">
        <v>0</v>
      </c>
      <c r="D17" s="81">
        <f t="shared" si="0"/>
        <v>0</v>
      </c>
      <c r="E17" s="24"/>
      <c r="F17" s="29"/>
      <c r="G17" s="24"/>
      <c r="H17" s="24"/>
      <c r="I17" s="24"/>
    </row>
    <row r="18" spans="1:9" x14ac:dyDescent="0.2">
      <c r="A18" s="80" t="s">
        <v>20</v>
      </c>
      <c r="B18" s="70"/>
      <c r="C18" s="71" t="e">
        <f>VLOOKUP(A8,DATA!A57:N59,9,FALSE)</f>
        <v>#N/A</v>
      </c>
      <c r="D18" s="81" t="e">
        <f t="shared" si="0"/>
        <v>#N/A</v>
      </c>
      <c r="E18" s="24"/>
      <c r="F18" s="29" t="s">
        <v>40</v>
      </c>
      <c r="G18" s="24"/>
      <c r="H18" s="24"/>
      <c r="I18" s="24"/>
    </row>
    <row r="19" spans="1:9" x14ac:dyDescent="0.2">
      <c r="A19" s="80" t="s">
        <v>22</v>
      </c>
      <c r="B19" s="70"/>
      <c r="C19" s="71" t="e">
        <f>VLOOKUP(A8,DATA!A57:N59,10,FALSE)</f>
        <v>#N/A</v>
      </c>
      <c r="D19" s="81" t="e">
        <f t="shared" si="0"/>
        <v>#N/A</v>
      </c>
      <c r="E19" s="24"/>
      <c r="F19" s="29"/>
      <c r="G19" s="24"/>
      <c r="H19" s="24"/>
      <c r="I19" s="24"/>
    </row>
    <row r="20" spans="1:9" x14ac:dyDescent="0.2">
      <c r="A20" s="80" t="s">
        <v>23</v>
      </c>
      <c r="B20" s="70"/>
      <c r="C20" s="71" t="e">
        <f>VLOOKUP(A8,DATA!A57:N59,11,FALSE)</f>
        <v>#N/A</v>
      </c>
      <c r="D20" s="81" t="e">
        <f t="shared" si="0"/>
        <v>#N/A</v>
      </c>
      <c r="E20" s="24"/>
      <c r="F20" s="29"/>
      <c r="G20" s="24"/>
      <c r="H20" s="24"/>
      <c r="I20" s="24"/>
    </row>
    <row r="21" spans="1:9" x14ac:dyDescent="0.2">
      <c r="A21" s="80" t="s">
        <v>24</v>
      </c>
      <c r="B21" s="69">
        <v>1</v>
      </c>
      <c r="C21" s="72" t="s">
        <v>14</v>
      </c>
      <c r="D21" s="81" t="str">
        <f>C21</f>
        <v>~~SELECT BUDGET~~</v>
      </c>
      <c r="E21" s="24"/>
      <c r="F21" s="29" t="s">
        <v>41</v>
      </c>
      <c r="G21" s="24"/>
      <c r="H21" s="24"/>
      <c r="I21" s="24"/>
    </row>
    <row r="22" spans="1:9" ht="16" x14ac:dyDescent="0.2">
      <c r="A22" s="82" t="s">
        <v>96</v>
      </c>
      <c r="B22" s="67"/>
      <c r="C22" s="75">
        <v>0</v>
      </c>
      <c r="D22" s="81">
        <f>C22*B22</f>
        <v>0</v>
      </c>
      <c r="E22" s="24"/>
      <c r="F22" s="29"/>
      <c r="G22" s="24"/>
      <c r="H22" s="24"/>
      <c r="I22" s="24"/>
    </row>
    <row r="23" spans="1:9" x14ac:dyDescent="0.2">
      <c r="A23" s="80" t="s">
        <v>28</v>
      </c>
      <c r="B23" s="69"/>
      <c r="C23" s="71"/>
      <c r="D23" s="81">
        <f>C23*B23</f>
        <v>0</v>
      </c>
      <c r="E23" s="24"/>
      <c r="F23" s="29" t="s">
        <v>42</v>
      </c>
      <c r="G23" s="24"/>
      <c r="H23" s="24"/>
      <c r="I23" s="24"/>
    </row>
    <row r="24" spans="1:9" ht="17.5" customHeight="1" x14ac:dyDescent="0.2">
      <c r="A24" s="80" t="s">
        <v>30</v>
      </c>
      <c r="B24" s="70"/>
      <c r="C24" s="71" t="e">
        <f>VLOOKUP(A8,DATA!A57:N59,13,FALSE)</f>
        <v>#N/A</v>
      </c>
      <c r="D24" s="81" t="e">
        <f>C24*B24</f>
        <v>#N/A</v>
      </c>
      <c r="E24" s="24"/>
      <c r="F24" s="29" t="s">
        <v>43</v>
      </c>
      <c r="G24" s="24"/>
      <c r="H24" s="24"/>
      <c r="I24" s="24"/>
    </row>
    <row r="25" spans="1:9" x14ac:dyDescent="0.2">
      <c r="A25" s="80" t="s">
        <v>32</v>
      </c>
      <c r="B25" s="70"/>
      <c r="C25" s="71" t="e">
        <f>VLOOKUP(A8,DATA!A57:N59,14,FALSE)</f>
        <v>#N/A</v>
      </c>
      <c r="D25" s="81" t="e">
        <f>C25*B25</f>
        <v>#N/A</v>
      </c>
      <c r="E25" s="24"/>
      <c r="F25" s="29" t="s">
        <v>44</v>
      </c>
      <c r="G25" s="24"/>
      <c r="H25" s="24"/>
      <c r="I25" s="24"/>
    </row>
    <row r="26" spans="1:9" x14ac:dyDescent="0.2">
      <c r="A26" s="80" t="s">
        <v>34</v>
      </c>
      <c r="B26" s="69">
        <v>1</v>
      </c>
      <c r="C26" s="72" t="s">
        <v>14</v>
      </c>
      <c r="D26" s="81" t="str">
        <f>C26</f>
        <v>~~SELECT BUDGET~~</v>
      </c>
      <c r="E26" s="24"/>
      <c r="F26" s="31" t="s">
        <v>45</v>
      </c>
      <c r="G26" s="24"/>
      <c r="H26" s="24"/>
      <c r="I26" s="24"/>
    </row>
    <row r="27" spans="1:9" ht="27.5" customHeight="1" x14ac:dyDescent="0.2">
      <c r="A27" s="80"/>
      <c r="B27" s="106" t="s">
        <v>36</v>
      </c>
      <c r="C27" s="106"/>
      <c r="D27" s="84" t="e">
        <f>SUM(D8:D26)</f>
        <v>#N/A</v>
      </c>
      <c r="E27" s="24"/>
      <c r="F27" s="29"/>
      <c r="G27" s="24"/>
      <c r="H27" s="24"/>
      <c r="I27" s="24"/>
    </row>
    <row r="28" spans="1:9" ht="23.5" customHeight="1" thickBot="1" x14ac:dyDescent="0.25">
      <c r="A28" s="85"/>
      <c r="B28" s="108" t="s">
        <v>37</v>
      </c>
      <c r="C28" s="108"/>
      <c r="D28" s="86">
        <v>20000</v>
      </c>
      <c r="E28" s="24"/>
      <c r="F28" s="24"/>
      <c r="G28" s="24"/>
      <c r="H28" s="24"/>
      <c r="I28" s="24"/>
    </row>
    <row r="29" spans="1:9" ht="41.5" customHeight="1" thickBot="1" x14ac:dyDescent="0.25">
      <c r="A29" s="63" t="s">
        <v>97</v>
      </c>
      <c r="B29" s="64"/>
      <c r="C29" s="65">
        <v>400</v>
      </c>
      <c r="D29" s="66">
        <f>B29*C29</f>
        <v>0</v>
      </c>
      <c r="E29" s="24"/>
      <c r="F29" s="24"/>
      <c r="G29" s="24"/>
      <c r="H29" s="24"/>
      <c r="I29" s="24"/>
    </row>
    <row r="30" spans="1:9" ht="40.25" customHeight="1" x14ac:dyDescent="0.2">
      <c r="A30" s="107" t="s">
        <v>38</v>
      </c>
      <c r="B30" s="107"/>
      <c r="C30" s="107"/>
      <c r="D30" s="62" t="e">
        <f>D27-D28-D29</f>
        <v>#N/A</v>
      </c>
      <c r="E30" s="24"/>
      <c r="F30" s="24"/>
      <c r="G30" s="24"/>
      <c r="H30" s="24"/>
      <c r="I30" s="24"/>
    </row>
    <row r="31" spans="1:9" ht="23.5" customHeight="1" x14ac:dyDescent="0.2"/>
    <row r="32" spans="1:9" ht="14.5" customHeight="1" x14ac:dyDescent="0.2">
      <c r="A32" s="111" t="s">
        <v>92</v>
      </c>
      <c r="B32" s="111"/>
      <c r="C32" s="111"/>
      <c r="D32" s="111"/>
      <c r="E32" s="111"/>
      <c r="F32" s="111"/>
      <c r="G32" s="111"/>
      <c r="H32" s="111"/>
    </row>
    <row r="34" spans="1:12" x14ac:dyDescent="0.2">
      <c r="I34" s="105"/>
      <c r="J34" s="105"/>
      <c r="K34" s="105"/>
      <c r="L34" s="105"/>
    </row>
    <row r="35" spans="1:12" x14ac:dyDescent="0.2">
      <c r="A35" s="2"/>
      <c r="B35" s="2"/>
      <c r="C35" s="8"/>
      <c r="D35" s="8"/>
      <c r="E35" s="8"/>
      <c r="F35" s="8"/>
      <c r="G35" s="2"/>
      <c r="H35" s="9"/>
      <c r="I35" s="9"/>
    </row>
    <row r="36" spans="1:12" x14ac:dyDescent="0.2">
      <c r="A36" s="10"/>
      <c r="B36" s="13"/>
      <c r="G36" s="3"/>
    </row>
    <row r="37" spans="1:12" x14ac:dyDescent="0.2">
      <c r="A37" s="10"/>
      <c r="B37" s="14"/>
    </row>
    <row r="38" spans="1:12" x14ac:dyDescent="0.2">
      <c r="A38" s="10"/>
      <c r="B38" s="13"/>
    </row>
    <row r="39" spans="1:12" x14ac:dyDescent="0.2">
      <c r="A39" s="11"/>
      <c r="B39" s="13"/>
    </row>
    <row r="40" spans="1:12" x14ac:dyDescent="0.2">
      <c r="A40" s="11"/>
      <c r="B40" s="13"/>
    </row>
    <row r="41" spans="1:12" x14ac:dyDescent="0.2">
      <c r="A41" s="11"/>
      <c r="B41" s="13"/>
    </row>
    <row r="48" spans="1:12" x14ac:dyDescent="0.2">
      <c r="H48" s="1"/>
      <c r="I48" s="1"/>
      <c r="J48" s="1"/>
    </row>
    <row r="49" spans="8:10" x14ac:dyDescent="0.2">
      <c r="H49" s="1"/>
      <c r="I49" s="1"/>
      <c r="J49" s="1"/>
    </row>
    <row r="50" spans="8:10" x14ac:dyDescent="0.2">
      <c r="H50" s="1"/>
      <c r="I50" s="1"/>
      <c r="J50" s="1"/>
    </row>
    <row r="51" spans="8:10" x14ac:dyDescent="0.2">
      <c r="H51" s="1"/>
      <c r="I51" s="1"/>
      <c r="J51" s="1"/>
    </row>
    <row r="52" spans="8:10" x14ac:dyDescent="0.2">
      <c r="H52" s="1"/>
      <c r="I52" s="1"/>
      <c r="J52" s="1"/>
    </row>
    <row r="53" spans="8:10" x14ac:dyDescent="0.2">
      <c r="H53" s="1"/>
      <c r="I53" s="1"/>
      <c r="J53" s="1"/>
    </row>
    <row r="54" spans="8:10" x14ac:dyDescent="0.2">
      <c r="H54" s="1"/>
      <c r="I54" s="1"/>
      <c r="J54" s="1"/>
    </row>
    <row r="55" spans="8:10" x14ac:dyDescent="0.2">
      <c r="H55" s="1"/>
      <c r="I55" s="1"/>
      <c r="J55" s="1"/>
    </row>
    <row r="56" spans="8:10" x14ac:dyDescent="0.2">
      <c r="H56" s="1"/>
      <c r="I56" s="1"/>
      <c r="J56" s="1"/>
    </row>
    <row r="57" spans="8:10" x14ac:dyDescent="0.2">
      <c r="H57" s="1"/>
      <c r="I57" s="1"/>
      <c r="J57" s="1"/>
    </row>
    <row r="58" spans="8:10" x14ac:dyDescent="0.2">
      <c r="H58" s="1"/>
      <c r="I58" s="1"/>
      <c r="J58" s="1"/>
    </row>
    <row r="59" spans="8:10" x14ac:dyDescent="0.2">
      <c r="H59" s="1"/>
      <c r="I59" s="1"/>
      <c r="J59" s="1"/>
    </row>
    <row r="60" spans="8:10" x14ac:dyDescent="0.2">
      <c r="H60" s="1"/>
      <c r="I60" s="1"/>
      <c r="J60" s="1"/>
    </row>
    <row r="61" spans="8:10" x14ac:dyDescent="0.2">
      <c r="H61" s="1"/>
      <c r="I61" s="1"/>
      <c r="J61" s="1"/>
    </row>
    <row r="62" spans="8:10" x14ac:dyDescent="0.2">
      <c r="H62" s="1"/>
      <c r="I62" s="1"/>
      <c r="J62" s="1"/>
    </row>
    <row r="63" spans="8:10" x14ac:dyDescent="0.2">
      <c r="H63" s="1"/>
      <c r="I63" s="1"/>
      <c r="J63" s="1"/>
    </row>
    <row r="92" spans="3:6" x14ac:dyDescent="0.2">
      <c r="C92"/>
      <c r="F92"/>
    </row>
    <row r="93" spans="3:6" x14ac:dyDescent="0.2">
      <c r="C93"/>
      <c r="F93"/>
    </row>
    <row r="94" spans="3:6" x14ac:dyDescent="0.2">
      <c r="C94"/>
      <c r="F94"/>
    </row>
    <row r="95" spans="3:6" x14ac:dyDescent="0.2">
      <c r="C95"/>
      <c r="F95"/>
    </row>
  </sheetData>
  <mergeCells count="7">
    <mergeCell ref="I34:L34"/>
    <mergeCell ref="A1:B2"/>
    <mergeCell ref="A5:B5"/>
    <mergeCell ref="B27:C27"/>
    <mergeCell ref="B28:C28"/>
    <mergeCell ref="A30:C30"/>
    <mergeCell ref="A32:H32"/>
  </mergeCells>
  <dataValidations count="9">
    <dataValidation allowBlank="1" showInputMessage="1" showErrorMessage="1" promptTitle="BAR TAB" prompt="Only choose an option if you wish to have a bar tab at your wedding" sqref="A26" xr:uid="{A00A94B5-C3DC-4BC2-8B63-858A4B215AB8}"/>
    <dataValidation allowBlank="1" showInputMessage="1" showErrorMessage="1" promptTitle="ICE BATH" prompt="Only choose a budget if you want to wish to add an ice bath with beers, ciders and soft-drinks at the canapes" sqref="A21" xr:uid="{4EA947FE-A79B-45B9-B2F6-E287F99D7272}"/>
    <dataValidation allowBlank="1" showInputMessage="1" showErrorMessage="1" prompt="Enter the amount of guests that are more than the package min (80 winter and 100 summer) e.g. 120 guests (20 guests more than package min) - 110 adults, 5 children 2-6 years and 5 children 7-y. SO ENTER 10" sqref="B9" xr:uid="{AB531AD7-FB69-4E89-863F-70AFD73E2A78}"/>
    <dataValidation allowBlank="1" showInputMessage="1" showErrorMessage="1" prompt="Enter the amount of guests that are more than the package min (80 winter and 100 summer) e.g. 120 guests (20 guests more than package min) - 110 adults, 5 children 2-6 years and 5 children 7-y. SO ENTER 5" sqref="B10:B11" xr:uid="{DCE29510-A957-4AEF-A0B9-1CC8428DAB6F}"/>
    <dataValidation allowBlank="1" showInputMessage="1" showErrorMessage="1" prompt="Please choose a budget for flowers and consumables (e.g. oasis, batteries, lamp oil)" sqref="A14" xr:uid="{4F78A4A2-99DE-4A50-AFAA-4BAD6874EDAE}"/>
    <dataValidation allowBlank="1" showInputMessage="1" showErrorMessage="1" prompt="Enter the amount you wish to budget for" sqref="B15:B20 B22:B25" xr:uid="{33140F5E-B0F8-4CF6-8A51-C910EFBD0ABB}"/>
    <dataValidation type="list" allowBlank="1" showInputMessage="1" showErrorMessage="1" sqref="I46:I47" xr:uid="{D1844CB7-B79D-46AF-B0C8-81946920D721}">
      <formula1>OFFSET($P$16,1,MATCH($P$14,$P$16:$R$16,0)-1,7,1)</formula1>
    </dataValidation>
    <dataValidation type="list" allowBlank="1" showInputMessage="1" showErrorMessage="1" sqref="J46:J47" xr:uid="{C10CC490-EF24-429F-A6DE-0EC3BE810533}">
      <formula1>OFFSET($P$16,8,MATCH($P$14,$P$16:$R$16,0)-1,7,1)</formula1>
    </dataValidation>
    <dataValidation type="list" allowBlank="1" showInputMessage="1" showErrorMessage="1" sqref="H46:H47" xr:uid="{CF326BD8-B05D-41D6-A3B8-25D3742D45F0}">
      <formula1>OFFSET(#REF!,1,MATCH(#REF!,#REF!,0)-1,1,3)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DATE OF WEDDING" prompt="Please choose the month of your wedding" xr:uid="{72B44CB2-7ACE-4089-8A49-C9AA1F6BAB96}">
          <x14:formula1>
            <xm:f>DATA!$A$57:$A$59</xm:f>
          </x14:formula1>
          <xm:sqref>A8</xm:sqref>
        </x14:dataValidation>
        <x14:dataValidation type="list" allowBlank="1" showInputMessage="1" showErrorMessage="1" prompt="Only choose a budget if you want to wish to add an ice bath with beers, ciders and soft-drinks at the canapes" xr:uid="{171BE676-4D35-43BE-BEB1-70F2FA08A1A4}">
          <x14:formula1>
            <xm:f>DATA!$B$42:$B$48</xm:f>
          </x14:formula1>
          <xm:sqref>C21</xm:sqref>
        </x14:dataValidation>
        <x14:dataValidation type="list" allowBlank="1" showInputMessage="1" showErrorMessage="1" prompt="Only choose an option if you wish to have a bar tab at your wedding" xr:uid="{8C4AE444-F42A-4D0E-950E-8CC765CB6BF3}">
          <x14:formula1>
            <xm:f>DATA!$B$49:$B$54</xm:f>
          </x14:formula1>
          <xm:sqref>C26</xm:sqref>
        </x14:dataValidation>
        <x14:dataValidation type="list" allowBlank="1" showInputMessage="1" showErrorMessage="1" prompt="Please choose a budget for flowers and consumables (e.g. oasis, batteries, lamp oil)" xr:uid="{AED0BB58-5088-4210-8BD5-94250A59D5D1}">
          <x14:formula1>
            <xm:f>DATA!$B$32:$B$35</xm:f>
          </x14:formula1>
          <xm:sqref>C14</xm:sqref>
        </x14:dataValidation>
        <x14:dataValidation type="list" allowBlank="1" showInputMessage="1" showErrorMessage="1" promptTitle="CANAPES" prompt="Choose an option if you wish to add something extra for your guests to nibble on" xr:uid="{31339009-D5DB-4AC8-8F00-807CC126B0DC}">
          <x14:formula1>
            <xm:f>DATA!$A$36:$A$41</xm:f>
          </x14:formula1>
          <xm:sqref>A16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AB22C-EB1E-411A-A81A-DFCA61CA59CC}">
  <dimension ref="A1:L93"/>
  <sheetViews>
    <sheetView showGridLines="0" zoomScale="98" zoomScaleNormal="98" workbookViewId="0">
      <selection activeCell="A8" sqref="A8"/>
    </sheetView>
  </sheetViews>
  <sheetFormatPr baseColWidth="10" defaultColWidth="8.83203125" defaultRowHeight="15" x14ac:dyDescent="0.2"/>
  <cols>
    <col min="1" max="1" width="51.83203125" customWidth="1"/>
    <col min="2" max="2" width="7.33203125" customWidth="1"/>
    <col min="3" max="3" width="17.6640625" style="4" customWidth="1"/>
    <col min="4" max="4" width="19.83203125" customWidth="1"/>
    <col min="6" max="6" width="8.83203125" style="5"/>
    <col min="7" max="7" width="15.5" bestFit="1" customWidth="1"/>
    <col min="8" max="8" width="42.6640625" customWidth="1"/>
    <col min="9" max="9" width="43.5" bestFit="1" customWidth="1"/>
    <col min="10" max="10" width="12" bestFit="1" customWidth="1"/>
    <col min="12" max="12" width="10.6640625" customWidth="1"/>
    <col min="13" max="13" width="12.6640625" customWidth="1"/>
    <col min="14" max="14" width="29.6640625" bestFit="1" customWidth="1"/>
    <col min="15" max="15" width="12.6640625" customWidth="1"/>
    <col min="16" max="16" width="12.5" customWidth="1"/>
    <col min="17" max="17" width="12.33203125" customWidth="1"/>
  </cols>
  <sheetData>
    <row r="1" spans="1:9" ht="14.5" customHeight="1" x14ac:dyDescent="0.3">
      <c r="A1" s="109" t="s">
        <v>0</v>
      </c>
      <c r="B1" s="109"/>
      <c r="C1" s="23"/>
      <c r="D1" s="23"/>
      <c r="E1" s="24"/>
      <c r="F1" s="24"/>
      <c r="G1" s="25"/>
      <c r="H1" s="26"/>
      <c r="I1" s="27"/>
    </row>
    <row r="2" spans="1:9" ht="21.5" customHeight="1" x14ac:dyDescent="0.3">
      <c r="A2" s="109"/>
      <c r="B2" s="109"/>
      <c r="C2" s="23"/>
      <c r="D2" s="23"/>
      <c r="E2" s="24"/>
      <c r="F2" s="24"/>
      <c r="G2" s="24"/>
      <c r="H2" s="26"/>
      <c r="I2" s="26"/>
    </row>
    <row r="3" spans="1:9" x14ac:dyDescent="0.2">
      <c r="A3" s="24"/>
      <c r="B3" s="24"/>
      <c r="C3" s="28"/>
      <c r="D3" s="24"/>
      <c r="E3" s="24"/>
      <c r="F3" s="24"/>
      <c r="G3" s="24"/>
      <c r="H3" s="27"/>
      <c r="I3" s="24"/>
    </row>
    <row r="4" spans="1:9" ht="6" customHeight="1" x14ac:dyDescent="0.2">
      <c r="A4" s="24"/>
      <c r="B4" s="24"/>
      <c r="C4" s="28"/>
      <c r="D4" s="24"/>
      <c r="E4" s="24"/>
      <c r="F4" s="24"/>
      <c r="G4" s="24"/>
      <c r="H4" s="27"/>
      <c r="I4" s="24"/>
    </row>
    <row r="5" spans="1:9" ht="42" customHeight="1" x14ac:dyDescent="0.2">
      <c r="A5" s="115" t="s">
        <v>77</v>
      </c>
      <c r="B5" s="115"/>
      <c r="C5" s="115"/>
      <c r="D5" s="24"/>
      <c r="E5" s="24"/>
      <c r="F5" s="24"/>
      <c r="G5" s="24"/>
      <c r="H5" s="27"/>
      <c r="I5" s="24"/>
    </row>
    <row r="6" spans="1:9" ht="15" customHeight="1" x14ac:dyDescent="0.2">
      <c r="A6" s="24"/>
      <c r="B6" s="24"/>
      <c r="C6" s="28"/>
      <c r="D6" s="24"/>
      <c r="E6" s="24"/>
      <c r="F6" s="24"/>
      <c r="G6" s="24"/>
      <c r="H6" s="24"/>
      <c r="I6" s="24"/>
    </row>
    <row r="7" spans="1:9" ht="30.5" customHeight="1" thickBot="1" x14ac:dyDescent="0.25">
      <c r="A7" s="35" t="s">
        <v>1</v>
      </c>
      <c r="B7" s="35" t="s">
        <v>2</v>
      </c>
      <c r="C7" s="36" t="s">
        <v>3</v>
      </c>
      <c r="D7" s="35" t="s">
        <v>4</v>
      </c>
      <c r="E7" s="24"/>
      <c r="F7" s="29"/>
      <c r="G7" s="24"/>
      <c r="H7" s="24"/>
      <c r="I7" s="24"/>
    </row>
    <row r="8" spans="1:9" ht="32" customHeight="1" x14ac:dyDescent="0.2">
      <c r="A8" s="88" t="s">
        <v>5</v>
      </c>
      <c r="B8" s="89"/>
      <c r="C8" s="90"/>
      <c r="D8" s="91"/>
      <c r="E8" s="24"/>
      <c r="F8" s="30" t="s">
        <v>93</v>
      </c>
      <c r="G8" s="24"/>
      <c r="H8" s="24"/>
      <c r="I8" s="24"/>
    </row>
    <row r="9" spans="1:9" ht="17.5" customHeight="1" x14ac:dyDescent="0.2">
      <c r="A9" s="80" t="s">
        <v>46</v>
      </c>
      <c r="B9" s="70"/>
      <c r="C9" s="71" t="e">
        <f>VLOOKUP(A8,DATA!A63:N68,3,FALSE)</f>
        <v>#N/A</v>
      </c>
      <c r="D9" s="81" t="e">
        <f>C9*B9</f>
        <v>#N/A</v>
      </c>
      <c r="E9" s="24"/>
      <c r="F9" s="29"/>
      <c r="G9" s="24"/>
      <c r="H9" s="24"/>
      <c r="I9" s="24"/>
    </row>
    <row r="10" spans="1:9" ht="16.25" customHeight="1" x14ac:dyDescent="0.2">
      <c r="A10" s="80" t="s">
        <v>47</v>
      </c>
      <c r="B10" s="70"/>
      <c r="C10" s="71" t="e">
        <f>VLOOKUP(A8,DATA!A63:N69,4,FALSE)</f>
        <v>#N/A</v>
      </c>
      <c r="D10" s="81" t="e">
        <f>C10*B10</f>
        <v>#N/A</v>
      </c>
      <c r="E10" s="24"/>
      <c r="F10" s="29" t="s">
        <v>48</v>
      </c>
      <c r="G10" s="24"/>
      <c r="H10" s="24"/>
      <c r="I10" s="24"/>
    </row>
    <row r="11" spans="1:9" x14ac:dyDescent="0.2">
      <c r="A11" s="80" t="s">
        <v>49</v>
      </c>
      <c r="B11" s="70"/>
      <c r="C11" s="71" t="e">
        <f>VLOOKUP(A8,DATA!A63:N69,5,FALSE)</f>
        <v>#N/A</v>
      </c>
      <c r="D11" s="81" t="e">
        <f>C11*B11</f>
        <v>#N/A</v>
      </c>
      <c r="E11" s="24"/>
      <c r="F11" s="29"/>
      <c r="G11" s="24"/>
      <c r="H11" s="24"/>
      <c r="I11" s="24"/>
    </row>
    <row r="12" spans="1:9" ht="16" x14ac:dyDescent="0.2">
      <c r="A12" s="82" t="s">
        <v>94</v>
      </c>
      <c r="B12" s="87">
        <v>1</v>
      </c>
      <c r="C12" s="75">
        <v>0</v>
      </c>
      <c r="D12" s="81">
        <f>C12</f>
        <v>0</v>
      </c>
      <c r="E12" s="24"/>
      <c r="F12" s="29" t="s">
        <v>39</v>
      </c>
      <c r="G12" s="24"/>
      <c r="H12" s="24"/>
      <c r="I12" s="24"/>
    </row>
    <row r="13" spans="1:9" x14ac:dyDescent="0.2">
      <c r="A13" s="80" t="s">
        <v>13</v>
      </c>
      <c r="B13" s="69">
        <v>1</v>
      </c>
      <c r="C13" s="72" t="s">
        <v>14</v>
      </c>
      <c r="D13" s="81" t="str">
        <f>C13</f>
        <v>~~SELECT BUDGET~~</v>
      </c>
      <c r="E13" s="24"/>
      <c r="F13" s="29" t="s">
        <v>15</v>
      </c>
      <c r="G13" s="24"/>
      <c r="H13" s="24"/>
      <c r="I13" s="24"/>
    </row>
    <row r="14" spans="1:9" x14ac:dyDescent="0.2">
      <c r="A14" s="80" t="s">
        <v>16</v>
      </c>
      <c r="B14" s="70"/>
      <c r="C14" s="71" t="e">
        <f>VLOOKUP(A8,DATA!A63:N68,7,FALSE)</f>
        <v>#N/A</v>
      </c>
      <c r="D14" s="81" t="e">
        <f t="shared" ref="D14:D19" si="0">B14*C14</f>
        <v>#N/A</v>
      </c>
      <c r="E14" s="24"/>
      <c r="F14" s="29" t="s">
        <v>17</v>
      </c>
      <c r="G14" s="24"/>
      <c r="H14" s="24"/>
      <c r="I14" s="24"/>
    </row>
    <row r="15" spans="1:9" x14ac:dyDescent="0.2">
      <c r="A15" s="83" t="s">
        <v>18</v>
      </c>
      <c r="B15" s="70"/>
      <c r="C15" s="73" t="e">
        <f>VLOOKUP(A15,DATA!A36:B41,2,FALSE)</f>
        <v>#N/A</v>
      </c>
      <c r="D15" s="81" t="e">
        <f t="shared" si="0"/>
        <v>#N/A</v>
      </c>
      <c r="E15" s="24"/>
      <c r="F15" s="29" t="s">
        <v>19</v>
      </c>
      <c r="G15" s="24"/>
      <c r="H15" s="24"/>
      <c r="I15" s="24"/>
    </row>
    <row r="16" spans="1:9" ht="16" x14ac:dyDescent="0.2">
      <c r="A16" s="82" t="s">
        <v>95</v>
      </c>
      <c r="B16" s="87"/>
      <c r="C16" s="75">
        <v>0</v>
      </c>
      <c r="D16" s="81">
        <f t="shared" si="0"/>
        <v>0</v>
      </c>
      <c r="E16" s="24"/>
      <c r="F16" s="29"/>
      <c r="G16" s="24"/>
      <c r="H16" s="24"/>
      <c r="I16" s="24"/>
    </row>
    <row r="17" spans="1:12" x14ac:dyDescent="0.2">
      <c r="A17" s="80" t="s">
        <v>20</v>
      </c>
      <c r="B17" s="70"/>
      <c r="C17" s="71" t="e">
        <f>VLOOKUP(A8,DATA!A63:N68,9,FALSE)</f>
        <v>#N/A</v>
      </c>
      <c r="D17" s="81" t="e">
        <f t="shared" si="0"/>
        <v>#N/A</v>
      </c>
      <c r="E17" s="24"/>
      <c r="F17" s="29" t="s">
        <v>40</v>
      </c>
      <c r="G17" s="24"/>
      <c r="H17" s="24"/>
      <c r="I17" s="24"/>
    </row>
    <row r="18" spans="1:12" x14ac:dyDescent="0.2">
      <c r="A18" s="80" t="s">
        <v>22</v>
      </c>
      <c r="B18" s="70"/>
      <c r="C18" s="71" t="e">
        <f>VLOOKUP(A8,DATA!A63:N68,10,FALSE)</f>
        <v>#N/A</v>
      </c>
      <c r="D18" s="81" t="e">
        <f t="shared" si="0"/>
        <v>#N/A</v>
      </c>
      <c r="E18" s="24"/>
      <c r="F18" s="29"/>
      <c r="G18" s="24"/>
      <c r="H18" s="24"/>
      <c r="I18" s="24"/>
    </row>
    <row r="19" spans="1:12" x14ac:dyDescent="0.2">
      <c r="A19" s="80" t="s">
        <v>50</v>
      </c>
      <c r="B19" s="70"/>
      <c r="C19" s="71" t="e">
        <f>VLOOKUP(A8,DATA!A63:N68,11,FALSE)</f>
        <v>#N/A</v>
      </c>
      <c r="D19" s="81" t="e">
        <f t="shared" si="0"/>
        <v>#N/A</v>
      </c>
      <c r="E19" s="24"/>
      <c r="F19" s="29"/>
      <c r="G19" s="24"/>
      <c r="H19" s="24"/>
      <c r="I19" s="24"/>
    </row>
    <row r="20" spans="1:12" x14ac:dyDescent="0.2">
      <c r="A20" s="80" t="s">
        <v>24</v>
      </c>
      <c r="B20" s="69">
        <v>1</v>
      </c>
      <c r="C20" s="72" t="s">
        <v>14</v>
      </c>
      <c r="D20" s="81" t="str">
        <f>C20</f>
        <v>~~SELECT BUDGET~~</v>
      </c>
      <c r="E20" s="24"/>
      <c r="F20" s="29" t="s">
        <v>41</v>
      </c>
      <c r="G20" s="24"/>
      <c r="H20" s="24"/>
      <c r="I20" s="24"/>
    </row>
    <row r="21" spans="1:12" ht="16" x14ac:dyDescent="0.2">
      <c r="A21" s="82" t="s">
        <v>96</v>
      </c>
      <c r="B21" s="87"/>
      <c r="C21" s="75">
        <v>0</v>
      </c>
      <c r="D21" s="81">
        <f>C21*B21</f>
        <v>0</v>
      </c>
      <c r="E21" s="24"/>
      <c r="F21" s="29"/>
      <c r="G21" s="24"/>
      <c r="H21" s="24"/>
      <c r="I21" s="24"/>
    </row>
    <row r="22" spans="1:12" x14ac:dyDescent="0.2">
      <c r="A22" s="80" t="s">
        <v>28</v>
      </c>
      <c r="B22" s="69"/>
      <c r="C22" s="71"/>
      <c r="D22" s="81">
        <f>C22*B22</f>
        <v>0</v>
      </c>
      <c r="E22" s="24"/>
      <c r="F22" s="29" t="s">
        <v>42</v>
      </c>
      <c r="G22" s="24"/>
      <c r="H22" s="24"/>
      <c r="I22" s="24"/>
    </row>
    <row r="23" spans="1:12" ht="17.5" customHeight="1" x14ac:dyDescent="0.2">
      <c r="A23" s="80" t="s">
        <v>30</v>
      </c>
      <c r="B23" s="70"/>
      <c r="C23" s="71" t="e">
        <f>VLOOKUP(A8,DATA!A63:N68,13,FALSE)</f>
        <v>#N/A</v>
      </c>
      <c r="D23" s="81" t="e">
        <f>C23*B23</f>
        <v>#N/A</v>
      </c>
      <c r="E23" s="24"/>
      <c r="F23" s="29" t="s">
        <v>43</v>
      </c>
      <c r="G23" s="24"/>
      <c r="H23" s="24"/>
      <c r="I23" s="24"/>
    </row>
    <row r="24" spans="1:12" x14ac:dyDescent="0.2">
      <c r="A24" s="80" t="s">
        <v>32</v>
      </c>
      <c r="B24" s="70"/>
      <c r="C24" s="71" t="e">
        <f>VLOOKUP(A8,DATA!A63:N68,14,FALSE)</f>
        <v>#N/A</v>
      </c>
      <c r="D24" s="81" t="e">
        <f>C24*B24</f>
        <v>#N/A</v>
      </c>
      <c r="E24" s="24"/>
      <c r="F24" s="29" t="s">
        <v>44</v>
      </c>
      <c r="G24" s="24"/>
      <c r="H24" s="24"/>
      <c r="I24" s="24"/>
    </row>
    <row r="25" spans="1:12" x14ac:dyDescent="0.2">
      <c r="A25" s="80" t="s">
        <v>34</v>
      </c>
      <c r="B25" s="69">
        <v>1</v>
      </c>
      <c r="C25" s="72" t="s">
        <v>14</v>
      </c>
      <c r="D25" s="81" t="str">
        <f>C25</f>
        <v>~~SELECT BUDGET~~</v>
      </c>
      <c r="E25" s="24"/>
      <c r="F25" s="31" t="s">
        <v>45</v>
      </c>
      <c r="G25" s="24"/>
      <c r="H25" s="24"/>
      <c r="I25" s="24"/>
    </row>
    <row r="26" spans="1:12" ht="27.5" customHeight="1" x14ac:dyDescent="0.2">
      <c r="A26" s="80"/>
      <c r="B26" s="106" t="s">
        <v>36</v>
      </c>
      <c r="C26" s="106"/>
      <c r="D26" s="84" t="e">
        <f>SUM(D8:D25)</f>
        <v>#N/A</v>
      </c>
      <c r="E26" s="24"/>
      <c r="F26" s="24"/>
      <c r="G26" s="24"/>
      <c r="H26" s="24"/>
      <c r="I26" s="24"/>
    </row>
    <row r="27" spans="1:12" ht="23.5" customHeight="1" x14ac:dyDescent="0.2">
      <c r="A27" s="80"/>
      <c r="B27" s="112" t="s">
        <v>37</v>
      </c>
      <c r="C27" s="112"/>
      <c r="D27" s="92">
        <v>10000</v>
      </c>
      <c r="E27" s="24"/>
      <c r="F27" s="29"/>
      <c r="G27" s="24"/>
      <c r="H27" s="24"/>
      <c r="I27" s="24"/>
    </row>
    <row r="28" spans="1:12" ht="40.25" customHeight="1" thickBot="1" x14ac:dyDescent="0.25">
      <c r="A28" s="113" t="s">
        <v>51</v>
      </c>
      <c r="B28" s="114"/>
      <c r="C28" s="114"/>
      <c r="D28" s="93" t="e">
        <f>D26-D27</f>
        <v>#N/A</v>
      </c>
      <c r="E28" s="24"/>
      <c r="F28" s="24"/>
      <c r="G28" s="24"/>
      <c r="H28" s="24"/>
      <c r="I28" s="24"/>
    </row>
    <row r="29" spans="1:12" ht="23.5" customHeight="1" x14ac:dyDescent="0.2"/>
    <row r="30" spans="1:12" ht="14.5" customHeight="1" x14ac:dyDescent="0.2">
      <c r="A30" s="6"/>
      <c r="B30" s="6"/>
      <c r="C30" s="6"/>
      <c r="D30" s="7"/>
    </row>
    <row r="31" spans="1:12" ht="18" x14ac:dyDescent="0.2">
      <c r="A31" s="111" t="s">
        <v>92</v>
      </c>
      <c r="B31" s="111"/>
      <c r="C31" s="111"/>
      <c r="D31" s="111"/>
      <c r="E31" s="111"/>
      <c r="F31" s="111"/>
      <c r="G31" s="111"/>
      <c r="H31" s="111"/>
    </row>
    <row r="32" spans="1:12" x14ac:dyDescent="0.2">
      <c r="I32" s="105"/>
      <c r="J32" s="105"/>
      <c r="K32" s="105"/>
      <c r="L32" s="105"/>
    </row>
    <row r="33" spans="1:10" x14ac:dyDescent="0.2">
      <c r="A33" s="2"/>
      <c r="B33" s="2"/>
      <c r="C33" s="8"/>
      <c r="D33" s="8"/>
      <c r="E33" s="8"/>
      <c r="F33" s="8"/>
      <c r="G33" s="2"/>
      <c r="H33" s="9"/>
      <c r="I33" s="9"/>
    </row>
    <row r="34" spans="1:10" x14ac:dyDescent="0.2">
      <c r="A34" s="10"/>
      <c r="B34" s="13"/>
      <c r="G34" s="3"/>
    </row>
    <row r="35" spans="1:10" x14ac:dyDescent="0.2">
      <c r="A35" s="10"/>
      <c r="B35" s="14"/>
    </row>
    <row r="36" spans="1:10" x14ac:dyDescent="0.2">
      <c r="A36" s="10"/>
      <c r="B36" s="13"/>
    </row>
    <row r="37" spans="1:10" x14ac:dyDescent="0.2">
      <c r="A37" s="11"/>
      <c r="B37" s="13"/>
    </row>
    <row r="38" spans="1:10" x14ac:dyDescent="0.2">
      <c r="A38" s="11"/>
      <c r="B38" s="13"/>
    </row>
    <row r="39" spans="1:10" x14ac:dyDescent="0.2">
      <c r="A39" s="11"/>
      <c r="B39" s="13"/>
    </row>
    <row r="46" spans="1:10" x14ac:dyDescent="0.2">
      <c r="H46" s="1"/>
      <c r="I46" s="1"/>
      <c r="J46" s="1"/>
    </row>
    <row r="47" spans="1:10" x14ac:dyDescent="0.2">
      <c r="H47" s="1"/>
      <c r="I47" s="1"/>
      <c r="J47" s="1"/>
    </row>
    <row r="48" spans="1:10" x14ac:dyDescent="0.2">
      <c r="H48" s="1"/>
      <c r="I48" s="1"/>
      <c r="J48" s="1"/>
    </row>
    <row r="49" spans="8:10" x14ac:dyDescent="0.2">
      <c r="H49" s="1"/>
      <c r="I49" s="1"/>
      <c r="J49" s="1"/>
    </row>
    <row r="50" spans="8:10" x14ac:dyDescent="0.2">
      <c r="H50" s="1"/>
      <c r="I50" s="1"/>
      <c r="J50" s="1"/>
    </row>
    <row r="51" spans="8:10" x14ac:dyDescent="0.2">
      <c r="H51" s="1"/>
      <c r="I51" s="1"/>
      <c r="J51" s="1"/>
    </row>
    <row r="52" spans="8:10" x14ac:dyDescent="0.2">
      <c r="H52" s="1"/>
      <c r="I52" s="1"/>
      <c r="J52" s="1"/>
    </row>
    <row r="53" spans="8:10" x14ac:dyDescent="0.2">
      <c r="H53" s="1"/>
      <c r="I53" s="1"/>
      <c r="J53" s="1"/>
    </row>
    <row r="54" spans="8:10" x14ac:dyDescent="0.2">
      <c r="H54" s="1"/>
      <c r="I54" s="1"/>
      <c r="J54" s="1"/>
    </row>
    <row r="55" spans="8:10" x14ac:dyDescent="0.2">
      <c r="H55" s="1"/>
      <c r="I55" s="1"/>
      <c r="J55" s="1"/>
    </row>
    <row r="56" spans="8:10" x14ac:dyDescent="0.2">
      <c r="H56" s="1"/>
      <c r="I56" s="1"/>
      <c r="J56" s="1"/>
    </row>
    <row r="57" spans="8:10" x14ac:dyDescent="0.2">
      <c r="H57" s="1"/>
      <c r="I57" s="1"/>
      <c r="J57" s="1"/>
    </row>
    <row r="58" spans="8:10" x14ac:dyDescent="0.2">
      <c r="H58" s="1"/>
      <c r="I58" s="1"/>
      <c r="J58" s="1"/>
    </row>
    <row r="59" spans="8:10" x14ac:dyDescent="0.2">
      <c r="H59" s="1"/>
      <c r="I59" s="1"/>
      <c r="J59" s="1"/>
    </row>
    <row r="60" spans="8:10" x14ac:dyDescent="0.2">
      <c r="H60" s="1"/>
      <c r="I60" s="1"/>
      <c r="J60" s="1"/>
    </row>
    <row r="61" spans="8:10" x14ac:dyDescent="0.2">
      <c r="H61" s="1"/>
      <c r="I61" s="1"/>
      <c r="J61" s="1"/>
    </row>
    <row r="90" spans="3:6" x14ac:dyDescent="0.2">
      <c r="C90"/>
      <c r="F90"/>
    </row>
    <row r="91" spans="3:6" x14ac:dyDescent="0.2">
      <c r="C91"/>
      <c r="F91"/>
    </row>
    <row r="92" spans="3:6" x14ac:dyDescent="0.2">
      <c r="C92"/>
      <c r="F92"/>
    </row>
    <row r="93" spans="3:6" x14ac:dyDescent="0.2">
      <c r="C93"/>
      <c r="F93"/>
    </row>
  </sheetData>
  <mergeCells count="7">
    <mergeCell ref="A1:B2"/>
    <mergeCell ref="B26:C26"/>
    <mergeCell ref="B27:C27"/>
    <mergeCell ref="A28:C28"/>
    <mergeCell ref="I32:L32"/>
    <mergeCell ref="A5:C5"/>
    <mergeCell ref="A31:H31"/>
  </mergeCells>
  <dataValidations count="9">
    <dataValidation type="list" allowBlank="1" showInputMessage="1" showErrorMessage="1" sqref="H44:H45" xr:uid="{C07DB2AB-A771-4D7A-8A73-F035545311EB}">
      <formula1>OFFSET(#REF!,1,MATCH(#REF!,#REF!,0)-1,1,3)</formula1>
    </dataValidation>
    <dataValidation type="list" allowBlank="1" showInputMessage="1" showErrorMessage="1" sqref="J44:J45" xr:uid="{BCCE4079-1B1A-4676-B795-859BCCC9C017}">
      <formula1>OFFSET($P$15,8,MATCH($P$13,$P$15:$R$15,0)-1,7,1)</formula1>
    </dataValidation>
    <dataValidation type="list" allowBlank="1" showInputMessage="1" showErrorMessage="1" sqref="I44:I45" xr:uid="{54FC1CDA-5130-481B-A107-3B72ABE71E9D}">
      <formula1>OFFSET($P$15,1,MATCH($P$13,$P$15:$R$15,0)-1,7,1)</formula1>
    </dataValidation>
    <dataValidation allowBlank="1" showInputMessage="1" showErrorMessage="1" prompt="Enter the amount you wish to budget for" sqref="B14:B19 B21:B24" xr:uid="{BD16EEC4-6309-4639-9467-8B714BA3E745}"/>
    <dataValidation allowBlank="1" showInputMessage="1" showErrorMessage="1" prompt="Please choose a budget for flowers and consumables (e.g. oasis, batteries, lamp oil)" sqref="A13" xr:uid="{29509877-1DFC-4D43-A316-E38D772ABDBF}"/>
    <dataValidation allowBlank="1" showInputMessage="1" showErrorMessage="1" prompt="Enter the amount of guests that are more than the package min (80 winter and 100 summer) e.g. 120 guests (20 guests more than package min) - 110 adults, 5 children 2-6 years and 5 children 7-y. SO ENTER 5" sqref="B10:B11" xr:uid="{AAE3AD72-0331-48AA-8AA9-7B3D1A085F36}"/>
    <dataValidation allowBlank="1" showInputMessage="1" showErrorMessage="1" prompt="Enter the amount of guests that are more than the package min (80 winter and 100 summer) e.g. 120 guests (20 guests more than package min) - 110 adults, 5 children 2-6 years and 5 children 7-y. SO ENTER 10" sqref="B9" xr:uid="{9623691C-2991-4CAC-84F1-8020CC7DA190}"/>
    <dataValidation allowBlank="1" showInputMessage="1" showErrorMessage="1" promptTitle="ICE BATH" prompt="Only choose a budget if you want to wish to add an ice bath with beers, ciders and soft-drinks at the canapes" sqref="A20" xr:uid="{CE053C43-89E8-4441-8FBD-1F5CD877CDD8}"/>
    <dataValidation allowBlank="1" showInputMessage="1" showErrorMessage="1" promptTitle="BAR TAB" prompt="Only choose an option if you wish to have a bar tab at your wedding" sqref="A25" xr:uid="{564229EB-568F-452B-BD41-2CD2255808A9}"/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Only choose an option if you wish to have a bar tab at your wedding" xr:uid="{1CF1E378-F27C-4D20-8041-CADEDF5518B7}">
          <x14:formula1>
            <xm:f>DATA!$B$49:$B$54</xm:f>
          </x14:formula1>
          <xm:sqref>C25</xm:sqref>
        </x14:dataValidation>
        <x14:dataValidation type="list" allowBlank="1" showInputMessage="1" showErrorMessage="1" prompt="Only choose a budget if you want to wish to add an ice bath with beers, ciders and soft-drinks at the canapes" xr:uid="{7EA8DF6D-1C3B-4676-AF7C-44AC8BC62D89}">
          <x14:formula1>
            <xm:f>DATA!$B$42:$B$48</xm:f>
          </x14:formula1>
          <xm:sqref>C20</xm:sqref>
        </x14:dataValidation>
        <x14:dataValidation type="list" allowBlank="1" showInputMessage="1" showErrorMessage="1" promptTitle="DATE OF WEDDING" prompt="Please choose the month of your wedding" xr:uid="{45E71844-8621-4D5A-A9EA-6BE00852A314}">
          <x14:formula1>
            <xm:f>DATA!$A$63:$A$68</xm:f>
          </x14:formula1>
          <xm:sqref>A8</xm:sqref>
        </x14:dataValidation>
        <x14:dataValidation type="list" allowBlank="1" showInputMessage="1" showErrorMessage="1" prompt="Please choose a budget for flowers and consumables (e.g. oasis, batteries, lamp oil)" xr:uid="{86E8F48E-6FF1-4EB1-9E91-400EFB7858E4}">
          <x14:formula1>
            <xm:f>DATA!$B$32:$B$35</xm:f>
          </x14:formula1>
          <xm:sqref>C13</xm:sqref>
        </x14:dataValidation>
        <x14:dataValidation type="list" allowBlank="1" showInputMessage="1" showErrorMessage="1" promptTitle="CANAPES" prompt="Choose an option if you wish to add something extra for your guests to nibble on" xr:uid="{D042A8AC-C7C0-4AE1-862E-D76D1529B148}">
          <x14:formula1>
            <xm:f>DATA!$A$36:$A$41</xm:f>
          </x14:formula1>
          <xm:sqref>A15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C91AE-FE96-4CC3-8E17-B2356E96C745}">
  <dimension ref="A1:L93"/>
  <sheetViews>
    <sheetView showGridLines="0" zoomScale="110" zoomScaleNormal="110" workbookViewId="0">
      <selection activeCell="A8" sqref="A8"/>
    </sheetView>
  </sheetViews>
  <sheetFormatPr baseColWidth="10" defaultColWidth="8.83203125" defaultRowHeight="15" x14ac:dyDescent="0.2"/>
  <cols>
    <col min="1" max="1" width="50.83203125" customWidth="1"/>
    <col min="2" max="2" width="7.33203125" customWidth="1"/>
    <col min="3" max="3" width="17.6640625" style="4" customWidth="1"/>
    <col min="4" max="4" width="16.5" bestFit="1" customWidth="1"/>
    <col min="6" max="6" width="8.83203125" style="5"/>
    <col min="7" max="7" width="15.5" bestFit="1" customWidth="1"/>
    <col min="8" max="8" width="42.6640625" customWidth="1"/>
    <col min="9" max="9" width="43.5" bestFit="1" customWidth="1"/>
    <col min="10" max="10" width="12" bestFit="1" customWidth="1"/>
    <col min="12" max="12" width="10.6640625" customWidth="1"/>
    <col min="13" max="13" width="12.6640625" customWidth="1"/>
    <col min="14" max="14" width="29.6640625" bestFit="1" customWidth="1"/>
    <col min="15" max="15" width="12.6640625" customWidth="1"/>
    <col min="16" max="16" width="12.5" customWidth="1"/>
    <col min="17" max="17" width="12.33203125" customWidth="1"/>
  </cols>
  <sheetData>
    <row r="1" spans="1:12" ht="14.5" customHeight="1" x14ac:dyDescent="0.3">
      <c r="A1" s="116" t="s">
        <v>0</v>
      </c>
      <c r="B1" s="116"/>
      <c r="C1" s="23"/>
      <c r="D1" s="23"/>
      <c r="E1" s="24"/>
      <c r="F1" s="24"/>
      <c r="G1" s="25"/>
      <c r="H1" s="26"/>
      <c r="I1" s="27"/>
      <c r="J1" s="24"/>
      <c r="K1" s="24"/>
      <c r="L1" s="24"/>
    </row>
    <row r="2" spans="1:12" ht="21.5" customHeight="1" x14ac:dyDescent="0.3">
      <c r="A2" s="116"/>
      <c r="B2" s="116"/>
      <c r="C2" s="23"/>
      <c r="D2" s="23"/>
      <c r="E2" s="24"/>
      <c r="F2" s="24"/>
      <c r="G2" s="24"/>
      <c r="H2" s="26"/>
      <c r="I2" s="26"/>
      <c r="J2" s="24"/>
      <c r="K2" s="24"/>
      <c r="L2" s="24"/>
    </row>
    <row r="3" spans="1:12" x14ac:dyDescent="0.2">
      <c r="A3" s="24"/>
      <c r="B3" s="24"/>
      <c r="C3" s="28"/>
      <c r="D3" s="24"/>
      <c r="E3" s="24"/>
      <c r="F3" s="24"/>
      <c r="G3" s="24"/>
      <c r="H3" s="27"/>
      <c r="I3" s="24"/>
      <c r="J3" s="24"/>
      <c r="K3" s="24"/>
      <c r="L3" s="24"/>
    </row>
    <row r="4" spans="1:12" ht="6" customHeight="1" x14ac:dyDescent="0.2">
      <c r="A4" s="24"/>
      <c r="B4" s="24"/>
      <c r="C4" s="28"/>
      <c r="D4" s="24"/>
      <c r="E4" s="24"/>
      <c r="F4" s="24"/>
      <c r="G4" s="24"/>
      <c r="H4" s="27"/>
      <c r="I4" s="24"/>
      <c r="J4" s="24"/>
      <c r="K4" s="24"/>
      <c r="L4" s="24"/>
    </row>
    <row r="5" spans="1:12" ht="42" customHeight="1" x14ac:dyDescent="0.2">
      <c r="A5" s="37" t="s">
        <v>52</v>
      </c>
      <c r="B5" s="38"/>
      <c r="C5" s="38"/>
      <c r="D5" s="24"/>
      <c r="E5" s="24"/>
      <c r="F5" s="24"/>
      <c r="G5" s="24"/>
      <c r="H5" s="27"/>
      <c r="I5" s="24"/>
      <c r="J5" s="24"/>
      <c r="K5" s="24"/>
      <c r="L5" s="24"/>
    </row>
    <row r="6" spans="1:12" ht="15" customHeight="1" x14ac:dyDescent="0.2">
      <c r="A6" s="24"/>
      <c r="B6" s="24"/>
      <c r="C6" s="28"/>
      <c r="D6" s="24"/>
      <c r="E6" s="24"/>
      <c r="F6" s="24"/>
      <c r="G6" s="24"/>
      <c r="H6" s="24"/>
      <c r="I6" s="24"/>
      <c r="J6" s="24"/>
      <c r="K6" s="24"/>
      <c r="L6" s="24"/>
    </row>
    <row r="7" spans="1:12" ht="30.5" customHeight="1" thickBot="1" x14ac:dyDescent="0.25">
      <c r="A7" s="35" t="s">
        <v>1</v>
      </c>
      <c r="B7" s="35" t="s">
        <v>2</v>
      </c>
      <c r="C7" s="36" t="s">
        <v>3</v>
      </c>
      <c r="D7" s="35" t="s">
        <v>4</v>
      </c>
      <c r="E7" s="24"/>
      <c r="F7" s="29"/>
      <c r="G7" s="24"/>
      <c r="H7" s="24"/>
      <c r="I7" s="24"/>
      <c r="J7" s="24"/>
      <c r="K7" s="24"/>
      <c r="L7" s="24"/>
    </row>
    <row r="8" spans="1:12" ht="32" customHeight="1" x14ac:dyDescent="0.2">
      <c r="A8" s="95" t="s">
        <v>5</v>
      </c>
      <c r="B8" s="77">
        <v>1</v>
      </c>
      <c r="C8" s="78" t="e">
        <f>VLOOKUP(A8,DATA!A72:N126,2,FALSE)</f>
        <v>#N/A</v>
      </c>
      <c r="D8" s="96" t="e">
        <f>C8</f>
        <v>#N/A</v>
      </c>
      <c r="E8" s="24"/>
      <c r="F8" s="102" t="s">
        <v>167</v>
      </c>
      <c r="G8" s="103"/>
      <c r="H8" s="103"/>
      <c r="I8" s="103"/>
      <c r="J8" s="103"/>
      <c r="K8" s="103"/>
      <c r="L8" s="24"/>
    </row>
    <row r="9" spans="1:12" ht="17.5" customHeight="1" x14ac:dyDescent="0.2">
      <c r="A9" s="80" t="s">
        <v>7</v>
      </c>
      <c r="B9" s="70"/>
      <c r="C9" s="71" t="e">
        <f>VLOOKUP(A8,DATA!A72:N126,3,FALSE)</f>
        <v>#N/A</v>
      </c>
      <c r="D9" s="97" t="e">
        <f>C9*B9</f>
        <v>#N/A</v>
      </c>
      <c r="E9" s="24"/>
      <c r="F9" s="103"/>
      <c r="G9" s="103"/>
      <c r="H9" s="103"/>
      <c r="I9" s="103"/>
      <c r="J9" s="103"/>
      <c r="K9" s="103"/>
      <c r="L9" s="24"/>
    </row>
    <row r="10" spans="1:12" ht="16.25" customHeight="1" x14ac:dyDescent="0.2">
      <c r="A10" s="80" t="s">
        <v>8</v>
      </c>
      <c r="B10" s="70"/>
      <c r="C10" s="71" t="e">
        <f>VLOOKUP(A8,DATA!A72:N126,4,FALSE)</f>
        <v>#N/A</v>
      </c>
      <c r="D10" s="97" t="e">
        <f>C10*B10</f>
        <v>#N/A</v>
      </c>
      <c r="E10" s="24"/>
      <c r="F10" s="103" t="s">
        <v>48</v>
      </c>
      <c r="G10" s="103"/>
      <c r="H10" s="103"/>
      <c r="I10" s="103"/>
      <c r="J10" s="103"/>
      <c r="K10" s="103"/>
      <c r="L10" s="24"/>
    </row>
    <row r="11" spans="1:12" x14ac:dyDescent="0.2">
      <c r="A11" s="80" t="s">
        <v>10</v>
      </c>
      <c r="B11" s="70"/>
      <c r="C11" s="71" t="e">
        <f>VLOOKUP(A8,DATA!A72:N126,5,FALSE)</f>
        <v>#N/A</v>
      </c>
      <c r="D11" s="97" t="e">
        <f>C11*B11</f>
        <v>#N/A</v>
      </c>
      <c r="E11" s="24"/>
      <c r="F11" s="103"/>
      <c r="G11" s="103"/>
      <c r="H11" s="103"/>
      <c r="I11" s="103"/>
      <c r="J11" s="103"/>
      <c r="K11" s="103"/>
      <c r="L11" s="24"/>
    </row>
    <row r="12" spans="1:12" x14ac:dyDescent="0.2">
      <c r="A12" s="80" t="s">
        <v>11</v>
      </c>
      <c r="B12" s="70"/>
      <c r="C12" s="71" t="e">
        <f>VLOOKUP(A8,DATA!A72:N126,6,FALSE)</f>
        <v>#N/A</v>
      </c>
      <c r="D12" s="97"/>
      <c r="E12" s="24"/>
      <c r="F12" s="103"/>
      <c r="G12" s="103"/>
      <c r="H12" s="103"/>
      <c r="I12" s="103"/>
      <c r="J12" s="103"/>
      <c r="K12" s="103"/>
      <c r="L12" s="24"/>
    </row>
    <row r="13" spans="1:12" ht="16" x14ac:dyDescent="0.2">
      <c r="A13" s="82" t="s">
        <v>94</v>
      </c>
      <c r="B13" s="87">
        <v>1</v>
      </c>
      <c r="C13" s="75">
        <v>0</v>
      </c>
      <c r="D13" s="97">
        <f>C13</f>
        <v>0</v>
      </c>
      <c r="E13" s="24"/>
      <c r="F13" s="103" t="s">
        <v>39</v>
      </c>
      <c r="G13" s="103"/>
      <c r="H13" s="103"/>
      <c r="I13" s="103"/>
      <c r="J13" s="103"/>
      <c r="K13" s="103"/>
      <c r="L13" s="24"/>
    </row>
    <row r="14" spans="1:12" x14ac:dyDescent="0.2">
      <c r="A14" s="82" t="s">
        <v>98</v>
      </c>
      <c r="B14" s="74">
        <v>1</v>
      </c>
      <c r="C14" s="75">
        <v>0</v>
      </c>
      <c r="D14" s="97">
        <f>C14</f>
        <v>0</v>
      </c>
      <c r="E14" s="24"/>
      <c r="F14" s="103" t="s">
        <v>15</v>
      </c>
      <c r="G14" s="103"/>
      <c r="H14" s="103"/>
      <c r="I14" s="103"/>
      <c r="J14" s="103"/>
      <c r="K14" s="103"/>
      <c r="L14" s="24"/>
    </row>
    <row r="15" spans="1:12" x14ac:dyDescent="0.2">
      <c r="A15" s="80" t="s">
        <v>16</v>
      </c>
      <c r="B15" s="70"/>
      <c r="C15" s="71" t="e">
        <f>VLOOKUP(A8,DATA!A72:N126,7,FALSE)</f>
        <v>#N/A</v>
      </c>
      <c r="D15" s="97" t="e">
        <f t="shared" ref="D15:D20" si="0">B15*C15</f>
        <v>#N/A</v>
      </c>
      <c r="E15" s="24"/>
      <c r="F15" s="103" t="s">
        <v>17</v>
      </c>
      <c r="G15" s="103"/>
      <c r="H15" s="103"/>
      <c r="I15" s="103"/>
      <c r="J15" s="103"/>
      <c r="K15" s="103"/>
      <c r="L15" s="24"/>
    </row>
    <row r="16" spans="1:12" x14ac:dyDescent="0.2">
      <c r="A16" s="98" t="s">
        <v>18</v>
      </c>
      <c r="B16" s="70"/>
      <c r="C16" s="73" t="e">
        <f>VLOOKUP(A16,DATA!A37:B42,2,FALSE)</f>
        <v>#N/A</v>
      </c>
      <c r="D16" s="97" t="e">
        <f t="shared" si="0"/>
        <v>#N/A</v>
      </c>
      <c r="E16" s="24"/>
      <c r="F16" s="103" t="s">
        <v>53</v>
      </c>
      <c r="G16" s="103"/>
      <c r="H16" s="103"/>
      <c r="I16" s="103"/>
      <c r="J16" s="103"/>
      <c r="K16" s="103"/>
      <c r="L16" s="24"/>
    </row>
    <row r="17" spans="1:12" ht="16" x14ac:dyDescent="0.2">
      <c r="A17" s="82" t="s">
        <v>95</v>
      </c>
      <c r="B17" s="87"/>
      <c r="C17" s="75">
        <v>0</v>
      </c>
      <c r="D17" s="97">
        <f t="shared" si="0"/>
        <v>0</v>
      </c>
      <c r="E17" s="24"/>
      <c r="F17" s="103"/>
      <c r="G17" s="103"/>
      <c r="H17" s="103"/>
      <c r="I17" s="103"/>
      <c r="J17" s="103"/>
      <c r="K17" s="103"/>
      <c r="L17" s="24"/>
    </row>
    <row r="18" spans="1:12" x14ac:dyDescent="0.2">
      <c r="A18" s="80" t="s">
        <v>20</v>
      </c>
      <c r="B18" s="70"/>
      <c r="C18" s="71" t="e">
        <f>VLOOKUP(A8,DATA!A72:N126,9,FALSE)</f>
        <v>#N/A</v>
      </c>
      <c r="D18" s="97" t="e">
        <f t="shared" si="0"/>
        <v>#N/A</v>
      </c>
      <c r="E18" s="24"/>
      <c r="F18" s="103" t="s">
        <v>40</v>
      </c>
      <c r="G18" s="103"/>
      <c r="H18" s="103"/>
      <c r="I18" s="103"/>
      <c r="J18" s="103"/>
      <c r="K18" s="103"/>
      <c r="L18" s="24"/>
    </row>
    <row r="19" spans="1:12" x14ac:dyDescent="0.2">
      <c r="A19" s="80" t="s">
        <v>22</v>
      </c>
      <c r="B19" s="70"/>
      <c r="C19" s="71" t="e">
        <f>VLOOKUP(A8,DATA!A72:N126,10,FALSE)</f>
        <v>#N/A</v>
      </c>
      <c r="D19" s="97" t="e">
        <f t="shared" si="0"/>
        <v>#N/A</v>
      </c>
      <c r="E19" s="24"/>
      <c r="F19" s="103" t="s">
        <v>54</v>
      </c>
      <c r="G19" s="103"/>
      <c r="H19" s="103"/>
      <c r="I19" s="103"/>
      <c r="J19" s="103"/>
      <c r="K19" s="103"/>
      <c r="L19" s="24"/>
    </row>
    <row r="20" spans="1:12" x14ac:dyDescent="0.2">
      <c r="A20" s="80" t="s">
        <v>50</v>
      </c>
      <c r="B20" s="70"/>
      <c r="C20" s="71" t="e">
        <f>VLOOKUP(A8,DATA!A72:N126,11,FALSE)</f>
        <v>#N/A</v>
      </c>
      <c r="D20" s="97" t="e">
        <f t="shared" si="0"/>
        <v>#N/A</v>
      </c>
      <c r="E20" s="24"/>
      <c r="F20" s="103"/>
      <c r="G20" s="103"/>
      <c r="H20" s="103"/>
      <c r="I20" s="103"/>
      <c r="J20" s="103"/>
      <c r="K20" s="103"/>
      <c r="L20" s="24"/>
    </row>
    <row r="21" spans="1:12" x14ac:dyDescent="0.2">
      <c r="A21" s="80" t="s">
        <v>24</v>
      </c>
      <c r="B21" s="69">
        <v>1</v>
      </c>
      <c r="C21" s="94" t="s">
        <v>14</v>
      </c>
      <c r="D21" s="97" t="str">
        <f>C21</f>
        <v>~~SELECT BUDGET~~</v>
      </c>
      <c r="E21" s="24"/>
      <c r="F21" s="103" t="s">
        <v>41</v>
      </c>
      <c r="G21" s="103"/>
      <c r="H21" s="103"/>
      <c r="I21" s="103"/>
      <c r="J21" s="103"/>
      <c r="K21" s="103"/>
      <c r="L21" s="24"/>
    </row>
    <row r="22" spans="1:12" ht="16" x14ac:dyDescent="0.2">
      <c r="A22" s="82" t="s">
        <v>96</v>
      </c>
      <c r="B22" s="87"/>
      <c r="C22" s="75">
        <v>0</v>
      </c>
      <c r="D22" s="97">
        <f>C22*B22</f>
        <v>0</v>
      </c>
      <c r="E22" s="24"/>
      <c r="F22" s="103"/>
      <c r="G22" s="103"/>
      <c r="H22" s="103"/>
      <c r="I22" s="103"/>
      <c r="J22" s="103"/>
      <c r="K22" s="103"/>
      <c r="L22" s="24"/>
    </row>
    <row r="23" spans="1:12" x14ac:dyDescent="0.2">
      <c r="A23" s="80" t="s">
        <v>28</v>
      </c>
      <c r="B23" s="69"/>
      <c r="C23" s="71"/>
      <c r="D23" s="97">
        <f>C23*B23</f>
        <v>0</v>
      </c>
      <c r="E23" s="24"/>
      <c r="F23" s="103" t="s">
        <v>42</v>
      </c>
      <c r="G23" s="103"/>
      <c r="H23" s="103"/>
      <c r="I23" s="103"/>
      <c r="J23" s="103"/>
      <c r="K23" s="103"/>
      <c r="L23" s="24"/>
    </row>
    <row r="24" spans="1:12" ht="17.5" customHeight="1" x14ac:dyDescent="0.2">
      <c r="A24" s="80" t="s">
        <v>30</v>
      </c>
      <c r="B24" s="70"/>
      <c r="C24" s="71" t="e">
        <f>VLOOKUP(A8,DATA!A72:N126,13,FALSE)</f>
        <v>#N/A</v>
      </c>
      <c r="D24" s="97" t="e">
        <f>C24*B24</f>
        <v>#N/A</v>
      </c>
      <c r="E24" s="24"/>
      <c r="F24" s="103" t="s">
        <v>43</v>
      </c>
      <c r="G24" s="103"/>
      <c r="H24" s="103"/>
      <c r="I24" s="103"/>
      <c r="J24" s="103"/>
      <c r="K24" s="103"/>
      <c r="L24" s="24"/>
    </row>
    <row r="25" spans="1:12" x14ac:dyDescent="0.2">
      <c r="A25" s="80" t="s">
        <v>32</v>
      </c>
      <c r="B25" s="70"/>
      <c r="C25" s="71" t="e">
        <f>VLOOKUP(A8,DATA!A72:N126,14,FALSE)</f>
        <v>#N/A</v>
      </c>
      <c r="D25" s="97" t="e">
        <f>C25*B25</f>
        <v>#N/A</v>
      </c>
      <c r="E25" s="24"/>
      <c r="F25" s="103" t="s">
        <v>44</v>
      </c>
      <c r="G25" s="103"/>
      <c r="H25" s="103"/>
      <c r="I25" s="103"/>
      <c r="J25" s="103"/>
      <c r="K25" s="103"/>
      <c r="L25" s="24"/>
    </row>
    <row r="26" spans="1:12" x14ac:dyDescent="0.2">
      <c r="A26" s="80" t="s">
        <v>34</v>
      </c>
      <c r="B26" s="69">
        <v>1</v>
      </c>
      <c r="C26" s="94" t="s">
        <v>14</v>
      </c>
      <c r="D26" s="97" t="str">
        <f>C26</f>
        <v>~~SELECT BUDGET~~</v>
      </c>
      <c r="E26" s="24"/>
      <c r="F26" s="104" t="s">
        <v>45</v>
      </c>
      <c r="G26" s="103"/>
      <c r="H26" s="103"/>
      <c r="I26" s="103"/>
      <c r="J26" s="103"/>
      <c r="K26" s="103"/>
      <c r="L26" s="24"/>
    </row>
    <row r="27" spans="1:12" ht="27.5" customHeight="1" x14ac:dyDescent="0.2">
      <c r="A27" s="80"/>
      <c r="B27" s="106" t="s">
        <v>36</v>
      </c>
      <c r="C27" s="106"/>
      <c r="D27" s="99" t="e">
        <f>SUM(D8:D26)</f>
        <v>#N/A</v>
      </c>
      <c r="E27" s="24"/>
      <c r="F27" s="24"/>
      <c r="G27" s="24"/>
      <c r="H27" s="24"/>
      <c r="I27" s="24"/>
      <c r="J27" s="24"/>
      <c r="K27" s="24"/>
      <c r="L27" s="24"/>
    </row>
    <row r="28" spans="1:12" ht="23.5" customHeight="1" x14ac:dyDescent="0.2">
      <c r="A28" s="80"/>
      <c r="B28" s="112" t="s">
        <v>37</v>
      </c>
      <c r="C28" s="112"/>
      <c r="D28" s="100">
        <v>5000</v>
      </c>
      <c r="E28" s="24"/>
      <c r="F28" s="29"/>
      <c r="G28" s="24"/>
      <c r="H28" s="24"/>
      <c r="I28" s="24"/>
      <c r="J28" s="24"/>
      <c r="K28" s="24"/>
      <c r="L28" s="24"/>
    </row>
    <row r="29" spans="1:12" ht="40.25" customHeight="1" thickBot="1" x14ac:dyDescent="0.25">
      <c r="A29" s="113" t="s">
        <v>51</v>
      </c>
      <c r="B29" s="114"/>
      <c r="C29" s="114"/>
      <c r="D29" s="101" t="e">
        <f>D27-D28</f>
        <v>#N/A</v>
      </c>
      <c r="E29" s="24"/>
      <c r="F29" s="24"/>
      <c r="G29" s="24"/>
      <c r="H29" s="24"/>
      <c r="I29" s="24"/>
      <c r="J29" s="24"/>
      <c r="K29" s="24"/>
      <c r="L29" s="24"/>
    </row>
    <row r="30" spans="1:12" ht="40.25" customHeight="1" x14ac:dyDescent="0.2">
      <c r="A30" s="33"/>
      <c r="B30" s="33"/>
      <c r="C30" s="33"/>
      <c r="D30" s="39"/>
      <c r="E30" s="24"/>
      <c r="F30" s="24"/>
      <c r="G30" s="24"/>
      <c r="H30" s="24"/>
      <c r="I30" s="24"/>
      <c r="J30" s="24"/>
      <c r="K30" s="24"/>
      <c r="L30" s="24"/>
    </row>
    <row r="31" spans="1:12" ht="23.5" customHeight="1" thickBot="1" x14ac:dyDescent="0.25">
      <c r="A31" s="35" t="s">
        <v>1</v>
      </c>
      <c r="B31" s="35"/>
      <c r="C31" s="36" t="s">
        <v>55</v>
      </c>
      <c r="D31" s="35" t="s">
        <v>56</v>
      </c>
      <c r="E31" s="24"/>
      <c r="F31" s="24"/>
      <c r="G31" s="24"/>
      <c r="H31" s="24"/>
      <c r="I31" s="24"/>
      <c r="J31" s="24"/>
      <c r="K31" s="24"/>
      <c r="L31" s="24"/>
    </row>
    <row r="32" spans="1:12" ht="14.5" customHeight="1" x14ac:dyDescent="0.2">
      <c r="A32" s="40" t="s">
        <v>127</v>
      </c>
      <c r="B32" s="41"/>
      <c r="C32" s="42" t="s">
        <v>57</v>
      </c>
      <c r="D32" s="43" t="s">
        <v>58</v>
      </c>
      <c r="E32" s="24"/>
      <c r="F32" s="24"/>
      <c r="G32" s="24"/>
      <c r="H32" s="24"/>
      <c r="I32" s="24"/>
      <c r="J32" s="24"/>
      <c r="K32" s="24"/>
      <c r="L32" s="24"/>
    </row>
    <row r="33" spans="1:12" ht="16" x14ac:dyDescent="0.2">
      <c r="A33" s="44" t="s">
        <v>59</v>
      </c>
      <c r="B33" s="45"/>
      <c r="C33" s="46" t="s">
        <v>57</v>
      </c>
      <c r="D33" s="47" t="s">
        <v>58</v>
      </c>
      <c r="E33" s="24"/>
      <c r="F33" s="24"/>
      <c r="G33" s="24"/>
      <c r="H33" s="24"/>
      <c r="I33" s="117"/>
      <c r="J33" s="117"/>
      <c r="K33" s="117"/>
      <c r="L33" s="117"/>
    </row>
    <row r="34" spans="1:12" ht="16" x14ac:dyDescent="0.2">
      <c r="A34" s="44" t="s">
        <v>60</v>
      </c>
      <c r="B34" s="45"/>
      <c r="C34" s="46" t="s">
        <v>57</v>
      </c>
      <c r="D34" s="47" t="s">
        <v>58</v>
      </c>
      <c r="E34" s="48"/>
      <c r="F34" s="48"/>
      <c r="G34" s="49"/>
      <c r="H34" s="34"/>
      <c r="I34" s="34"/>
      <c r="J34" s="24"/>
      <c r="K34" s="24"/>
      <c r="L34" s="24"/>
    </row>
    <row r="35" spans="1:12" ht="16" x14ac:dyDescent="0.2">
      <c r="A35" s="44" t="s">
        <v>128</v>
      </c>
      <c r="B35" s="45"/>
      <c r="C35" s="46" t="s">
        <v>57</v>
      </c>
      <c r="D35" s="47" t="s">
        <v>58</v>
      </c>
      <c r="E35" s="24"/>
      <c r="F35" s="24"/>
      <c r="G35" s="50"/>
      <c r="H35" s="24"/>
      <c r="I35" s="24"/>
      <c r="J35" s="24"/>
      <c r="K35" s="24"/>
      <c r="L35" s="24"/>
    </row>
    <row r="36" spans="1:12" ht="16" x14ac:dyDescent="0.2">
      <c r="A36" s="44" t="s">
        <v>61</v>
      </c>
      <c r="B36" s="45"/>
      <c r="C36" s="46" t="s">
        <v>57</v>
      </c>
      <c r="D36" s="47" t="s">
        <v>57</v>
      </c>
      <c r="E36" s="24"/>
      <c r="F36" s="24"/>
      <c r="G36" s="24"/>
      <c r="H36" s="24"/>
      <c r="I36" s="24"/>
      <c r="J36" s="24"/>
      <c r="K36" s="24"/>
      <c r="L36" s="24"/>
    </row>
    <row r="37" spans="1:12" ht="31" x14ac:dyDescent="0.2">
      <c r="A37" s="44" t="s">
        <v>62</v>
      </c>
      <c r="B37" s="45"/>
      <c r="C37" s="46" t="s">
        <v>57</v>
      </c>
      <c r="D37" s="51" t="s">
        <v>57</v>
      </c>
      <c r="E37" s="24"/>
      <c r="F37" s="24"/>
      <c r="G37" s="24"/>
      <c r="H37" s="24"/>
      <c r="I37" s="24"/>
      <c r="J37" s="24"/>
      <c r="K37" s="24"/>
      <c r="L37" s="24"/>
    </row>
    <row r="38" spans="1:12" ht="17" thickBot="1" x14ac:dyDescent="0.25">
      <c r="A38" s="52" t="s">
        <v>63</v>
      </c>
      <c r="B38" s="53"/>
      <c r="C38" s="54" t="s">
        <v>57</v>
      </c>
      <c r="D38" s="55" t="s">
        <v>57</v>
      </c>
      <c r="E38" s="24"/>
      <c r="F38" s="24"/>
      <c r="G38" s="24"/>
      <c r="H38" s="24"/>
      <c r="I38" s="24"/>
      <c r="J38" s="24"/>
      <c r="K38" s="24"/>
      <c r="L38" s="24"/>
    </row>
    <row r="39" spans="1:12" x14ac:dyDescent="0.2">
      <c r="A39" s="56"/>
      <c r="B39" s="57"/>
      <c r="C39" s="28"/>
      <c r="D39" s="24"/>
      <c r="E39" s="24"/>
      <c r="F39" s="24"/>
      <c r="G39" s="24"/>
      <c r="H39" s="24"/>
      <c r="I39" s="24"/>
      <c r="J39" s="24"/>
      <c r="K39" s="24"/>
      <c r="L39" s="24"/>
    </row>
    <row r="41" spans="1:12" ht="18" x14ac:dyDescent="0.2">
      <c r="A41" s="111" t="s">
        <v>92</v>
      </c>
      <c r="B41" s="111"/>
      <c r="C41" s="111"/>
      <c r="D41" s="111"/>
      <c r="E41" s="111"/>
      <c r="F41" s="111"/>
      <c r="G41" s="111"/>
      <c r="H41" s="111"/>
    </row>
    <row r="46" spans="1:12" x14ac:dyDescent="0.2">
      <c r="H46" s="1"/>
      <c r="I46" s="1"/>
      <c r="J46" s="1"/>
    </row>
    <row r="47" spans="1:12" x14ac:dyDescent="0.2">
      <c r="H47" s="1"/>
      <c r="I47" s="1"/>
      <c r="J47" s="1"/>
    </row>
    <row r="48" spans="1:12" x14ac:dyDescent="0.2">
      <c r="H48" s="1"/>
      <c r="I48" s="1"/>
      <c r="J48" s="1"/>
    </row>
    <row r="49" spans="8:10" x14ac:dyDescent="0.2">
      <c r="H49" s="1"/>
      <c r="I49" s="1"/>
      <c r="J49" s="1"/>
    </row>
    <row r="50" spans="8:10" x14ac:dyDescent="0.2">
      <c r="H50" s="1"/>
      <c r="I50" s="1"/>
      <c r="J50" s="1"/>
    </row>
    <row r="51" spans="8:10" x14ac:dyDescent="0.2">
      <c r="H51" s="1"/>
      <c r="I51" s="1"/>
      <c r="J51" s="1"/>
    </row>
    <row r="52" spans="8:10" x14ac:dyDescent="0.2">
      <c r="H52" s="1"/>
      <c r="I52" s="1"/>
      <c r="J52" s="1"/>
    </row>
    <row r="53" spans="8:10" x14ac:dyDescent="0.2">
      <c r="H53" s="1"/>
      <c r="I53" s="1"/>
      <c r="J53" s="1"/>
    </row>
    <row r="54" spans="8:10" x14ac:dyDescent="0.2">
      <c r="H54" s="1"/>
      <c r="I54" s="1"/>
      <c r="J54" s="1"/>
    </row>
    <row r="55" spans="8:10" x14ac:dyDescent="0.2">
      <c r="H55" s="1"/>
      <c r="I55" s="1"/>
      <c r="J55" s="1"/>
    </row>
    <row r="56" spans="8:10" x14ac:dyDescent="0.2">
      <c r="H56" s="1"/>
      <c r="I56" s="1"/>
      <c r="J56" s="1"/>
    </row>
    <row r="57" spans="8:10" x14ac:dyDescent="0.2">
      <c r="H57" s="1"/>
      <c r="I57" s="1"/>
      <c r="J57" s="1"/>
    </row>
    <row r="58" spans="8:10" x14ac:dyDescent="0.2">
      <c r="H58" s="1"/>
      <c r="I58" s="1"/>
      <c r="J58" s="1"/>
    </row>
    <row r="59" spans="8:10" x14ac:dyDescent="0.2">
      <c r="H59" s="1"/>
      <c r="I59" s="1"/>
      <c r="J59" s="1"/>
    </row>
    <row r="60" spans="8:10" x14ac:dyDescent="0.2">
      <c r="H60" s="1"/>
      <c r="I60" s="1"/>
      <c r="J60" s="1"/>
    </row>
    <row r="61" spans="8:10" x14ac:dyDescent="0.2">
      <c r="H61" s="1"/>
      <c r="I61" s="1"/>
      <c r="J61" s="1"/>
    </row>
    <row r="90" spans="3:6" x14ac:dyDescent="0.2">
      <c r="C90"/>
      <c r="F90"/>
    </row>
    <row r="91" spans="3:6" x14ac:dyDescent="0.2">
      <c r="C91"/>
      <c r="F91"/>
    </row>
    <row r="92" spans="3:6" x14ac:dyDescent="0.2">
      <c r="C92"/>
      <c r="F92"/>
    </row>
    <row r="93" spans="3:6" x14ac:dyDescent="0.2">
      <c r="C93"/>
      <c r="F93"/>
    </row>
  </sheetData>
  <mergeCells count="6">
    <mergeCell ref="I33:L33"/>
    <mergeCell ref="A41:H41"/>
    <mergeCell ref="A1:B2"/>
    <mergeCell ref="B27:C27"/>
    <mergeCell ref="B28:C28"/>
    <mergeCell ref="A29:C29"/>
  </mergeCells>
  <dataValidations count="9">
    <dataValidation allowBlank="1" showInputMessage="1" showErrorMessage="1" promptTitle="BAR TAB" prompt="Only choose an option if you wish to have a bar tab at your wedding" sqref="A26" xr:uid="{0EC00021-2AE0-4E79-B475-3DF5AE0F23E0}"/>
    <dataValidation allowBlank="1" showInputMessage="1" showErrorMessage="1" promptTitle="ICE BATH" prompt="Only choose a budget if you want to wish to add an ice bath with beers, ciders and soft-drinks at the canapes" sqref="A21" xr:uid="{F754E44E-7CAE-4461-931E-2033E05DF071}"/>
    <dataValidation allowBlank="1" showInputMessage="1" showErrorMessage="1" prompt="Enter the amount of guests that are more than the package min (80 winter and 100 summer) e.g. 120 guests (20 guests more than package min) - 110 adults, 5 children 2-6 years and 5 children 7-y. SO ENTER 10" sqref="B9" xr:uid="{DDD670A8-F887-4345-92C5-921753E2AE2C}"/>
    <dataValidation allowBlank="1" showInputMessage="1" showErrorMessage="1" prompt="Enter the amount of guests that are more than the package min (80 winter and 100 summer) e.g. 120 guests (20 guests more than package min) - 110 adults, 5 children 2-6 years and 5 children 7-y. SO ENTER 5" sqref="B10:B12" xr:uid="{82020675-9389-430E-804F-CF9B223595BA}"/>
    <dataValidation allowBlank="1" showInputMessage="1" showErrorMessage="1" prompt="Please choose a budget for flowers and consumables (e.g. oasis, batteries, lamp oil)" sqref="A14" xr:uid="{791DA020-86C8-4AF5-8A0F-A53BAB5A9091}"/>
    <dataValidation allowBlank="1" showInputMessage="1" showErrorMessage="1" prompt="Enter the amount you wish to budget for" sqref="B22:B25 B15:B20" xr:uid="{CCB75E8F-7C1A-4523-89A2-E8FC18DBA90D}"/>
    <dataValidation type="list" allowBlank="1" showInputMessage="1" showErrorMessage="1" sqref="I44:I45" xr:uid="{0D964F52-E62A-4985-A40F-F26256D10D43}">
      <formula1>OFFSET($P$16,1,MATCH($P$14,$P$16:$R$16,0)-1,7,1)</formula1>
    </dataValidation>
    <dataValidation type="list" allowBlank="1" showInputMessage="1" showErrorMessage="1" sqref="J44:J45" xr:uid="{64DC2ED7-56C9-4CB7-9046-25172DBFEB04}">
      <formula1>OFFSET($P$16,8,MATCH($P$14,$P$16:$R$16,0)-1,7,1)</formula1>
    </dataValidation>
    <dataValidation type="list" allowBlank="1" showInputMessage="1" showErrorMessage="1" sqref="H44:H45" xr:uid="{074DAF8E-35B4-4291-AFAC-D782429E86FD}">
      <formula1>OFFSET(#REF!,1,MATCH(#REF!,#REF!,0)-1,1,3)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Only choose a budget if you want to wish to add an ice bath with beers, ciders and soft-drinks at the canapes" xr:uid="{981E0964-E7B0-4C3B-B08B-7382FCF2FE8F}">
          <x14:formula1>
            <xm:f>DATA!$B$42:$B$48</xm:f>
          </x14:formula1>
          <xm:sqref>C21</xm:sqref>
        </x14:dataValidation>
        <x14:dataValidation type="list" allowBlank="1" showInputMessage="1" showErrorMessage="1" prompt="Only choose an option if you wish to have a bar tab at your wedding" xr:uid="{0989F2B5-69FE-4BFD-BB30-B295319AE1A7}">
          <x14:formula1>
            <xm:f>DATA!$B$49:$B$54</xm:f>
          </x14:formula1>
          <xm:sqref>C26</xm:sqref>
        </x14:dataValidation>
        <x14:dataValidation type="list" allowBlank="1" showInputMessage="1" showErrorMessage="1" promptTitle="CANAPES" prompt="Choose an option if you wish to add something extra for your guests to nibble on" xr:uid="{D298CB21-E08F-4362-B313-F1753B11960F}">
          <x14:formula1>
            <xm:f>DATA!$A$36:$A$41</xm:f>
          </x14:formula1>
          <xm:sqref>A16</xm:sqref>
        </x14:dataValidation>
        <x14:dataValidation type="list" allowBlank="1" showInputMessage="1" showErrorMessage="1" promptTitle="DATE OF WEDDING" prompt="Please choose the month of your wedding" xr:uid="{A886A6CD-4222-4DE8-BC5B-1E72D204EE47}">
          <x14:formula1>
            <xm:f>DATA!$A$72:$A$126</xm:f>
          </x14:formula1>
          <xm:sqref>A8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7F45-0F76-4B7F-B50D-035562A3B539}">
  <dimension ref="A1:T127"/>
  <sheetViews>
    <sheetView topLeftCell="A100" zoomScale="130" zoomScaleNormal="130" workbookViewId="0">
      <selection activeCell="A130" sqref="A130"/>
    </sheetView>
  </sheetViews>
  <sheetFormatPr baseColWidth="10" defaultColWidth="8.83203125" defaultRowHeight="15" x14ac:dyDescent="0.2"/>
  <cols>
    <col min="1" max="1" width="42.5" customWidth="1"/>
    <col min="2" max="3" width="13.83203125" customWidth="1"/>
    <col min="4" max="4" width="15" customWidth="1"/>
    <col min="5" max="6" width="12.6640625" customWidth="1"/>
    <col min="7" max="10" width="13.33203125" customWidth="1"/>
    <col min="11" max="11" width="10.33203125" customWidth="1"/>
    <col min="12" max="12" width="12" customWidth="1"/>
    <col min="13" max="13" width="12.6640625" customWidth="1"/>
    <col min="14" max="14" width="13.1640625" customWidth="1"/>
    <col min="15" max="15" width="13.6640625" customWidth="1"/>
    <col min="16" max="16" width="23.5" customWidth="1"/>
    <col min="17" max="17" width="19.5" customWidth="1"/>
    <col min="18" max="18" width="19.1640625" customWidth="1"/>
  </cols>
  <sheetData>
    <row r="1" spans="1:18" ht="36.5" customHeight="1" x14ac:dyDescent="0.2">
      <c r="A1" s="118" t="s">
        <v>138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"/>
      <c r="P1" s="21"/>
      <c r="Q1" s="21"/>
      <c r="R1" s="21"/>
    </row>
    <row r="2" spans="1:18" ht="61.25" customHeight="1" x14ac:dyDescent="0.2">
      <c r="A2" s="15" t="s">
        <v>5</v>
      </c>
      <c r="B2" s="16">
        <v>0</v>
      </c>
      <c r="C2" s="12" t="s">
        <v>7</v>
      </c>
      <c r="D2" s="12" t="s">
        <v>8</v>
      </c>
      <c r="E2" s="12" t="s">
        <v>10</v>
      </c>
      <c r="F2" s="12" t="s">
        <v>11</v>
      </c>
      <c r="G2" s="12" t="s">
        <v>16</v>
      </c>
      <c r="H2" s="12" t="s">
        <v>64</v>
      </c>
      <c r="I2" s="12" t="s">
        <v>20</v>
      </c>
      <c r="J2" s="12" t="s">
        <v>22</v>
      </c>
      <c r="K2" s="12" t="s">
        <v>65</v>
      </c>
      <c r="L2" s="12" t="s">
        <v>26</v>
      </c>
      <c r="M2" s="12" t="s">
        <v>30</v>
      </c>
      <c r="N2" s="12" t="s">
        <v>32</v>
      </c>
    </row>
    <row r="3" spans="1:18" x14ac:dyDescent="0.2">
      <c r="A3" s="15" t="s">
        <v>99</v>
      </c>
      <c r="B3" s="13">
        <v>0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P3" s="13"/>
      <c r="Q3" s="13"/>
      <c r="R3" s="13"/>
    </row>
    <row r="4" spans="1:18" ht="16" x14ac:dyDescent="0.2">
      <c r="A4" s="18" t="s">
        <v>109</v>
      </c>
      <c r="B4" s="13">
        <v>116600</v>
      </c>
      <c r="C4" s="13">
        <v>1060</v>
      </c>
      <c r="D4" s="13">
        <v>315</v>
      </c>
      <c r="E4" s="13">
        <v>560</v>
      </c>
      <c r="F4" s="13">
        <v>350</v>
      </c>
      <c r="G4" s="13">
        <v>17</v>
      </c>
      <c r="H4" s="13">
        <v>38</v>
      </c>
      <c r="I4" s="13">
        <v>19</v>
      </c>
      <c r="J4" s="13">
        <v>22</v>
      </c>
      <c r="K4" s="58">
        <v>68</v>
      </c>
      <c r="L4" s="13">
        <v>150</v>
      </c>
      <c r="M4" s="13">
        <v>65</v>
      </c>
      <c r="N4" s="13">
        <v>560</v>
      </c>
      <c r="P4" s="13"/>
      <c r="Q4" s="13"/>
      <c r="R4" s="13"/>
    </row>
    <row r="5" spans="1:18" ht="16" x14ac:dyDescent="0.2">
      <c r="A5" s="18" t="s">
        <v>110</v>
      </c>
      <c r="B5" s="13">
        <v>113000</v>
      </c>
      <c r="C5" s="13">
        <v>1060</v>
      </c>
      <c r="D5" s="13">
        <v>315</v>
      </c>
      <c r="E5" s="13">
        <v>560</v>
      </c>
      <c r="F5" s="13">
        <v>350</v>
      </c>
      <c r="G5" s="13">
        <v>17</v>
      </c>
      <c r="H5" s="13">
        <v>38</v>
      </c>
      <c r="I5" s="13">
        <v>19</v>
      </c>
      <c r="J5" s="13">
        <v>22</v>
      </c>
      <c r="K5" s="58">
        <v>68</v>
      </c>
      <c r="L5" s="13">
        <v>150</v>
      </c>
      <c r="M5" s="13">
        <v>65</v>
      </c>
      <c r="N5" s="13">
        <v>560</v>
      </c>
      <c r="P5" s="13"/>
      <c r="Q5" s="13"/>
      <c r="R5" s="13"/>
    </row>
    <row r="6" spans="1:18" ht="16" x14ac:dyDescent="0.2">
      <c r="A6" s="19" t="s">
        <v>100</v>
      </c>
      <c r="B6" s="20">
        <v>144300</v>
      </c>
      <c r="C6" s="13">
        <v>1060</v>
      </c>
      <c r="D6" s="13">
        <v>315</v>
      </c>
      <c r="E6" s="13">
        <v>560</v>
      </c>
      <c r="F6" s="13">
        <v>350</v>
      </c>
      <c r="G6" s="13">
        <v>17</v>
      </c>
      <c r="H6" s="13">
        <v>38</v>
      </c>
      <c r="I6" s="13">
        <v>19</v>
      </c>
      <c r="J6" s="13">
        <v>22</v>
      </c>
      <c r="K6" s="58">
        <v>68</v>
      </c>
      <c r="L6" s="13">
        <v>150</v>
      </c>
      <c r="M6" s="13">
        <v>65</v>
      </c>
      <c r="N6" s="13">
        <v>560</v>
      </c>
      <c r="O6" s="13"/>
      <c r="P6" s="13"/>
      <c r="Q6" s="13"/>
      <c r="R6" s="13"/>
    </row>
    <row r="7" spans="1:18" ht="16" x14ac:dyDescent="0.2">
      <c r="A7" s="19" t="s">
        <v>101</v>
      </c>
      <c r="B7" s="20">
        <v>141000</v>
      </c>
      <c r="C7" s="13">
        <v>1060</v>
      </c>
      <c r="D7" s="13">
        <v>315</v>
      </c>
      <c r="E7" s="13">
        <v>560</v>
      </c>
      <c r="F7" s="13">
        <v>350</v>
      </c>
      <c r="G7" s="13">
        <v>17</v>
      </c>
      <c r="H7" s="13">
        <v>38</v>
      </c>
      <c r="I7" s="13">
        <v>19</v>
      </c>
      <c r="J7" s="13">
        <v>22</v>
      </c>
      <c r="K7" s="58">
        <v>68</v>
      </c>
      <c r="L7" s="13">
        <v>150</v>
      </c>
      <c r="M7" s="13">
        <v>65</v>
      </c>
      <c r="N7" s="13">
        <v>560</v>
      </c>
      <c r="O7" s="13"/>
      <c r="P7" s="13"/>
      <c r="Q7" s="13"/>
      <c r="R7" s="13"/>
    </row>
    <row r="8" spans="1:18" ht="16" x14ac:dyDescent="0.2">
      <c r="A8" s="17" t="s">
        <v>108</v>
      </c>
      <c r="B8" s="13">
        <v>137600</v>
      </c>
      <c r="C8" s="13">
        <v>1060</v>
      </c>
      <c r="D8" s="13">
        <v>315</v>
      </c>
      <c r="E8" s="13">
        <v>560</v>
      </c>
      <c r="F8" s="13">
        <v>350</v>
      </c>
      <c r="G8" s="13">
        <v>17</v>
      </c>
      <c r="H8" s="13">
        <v>38</v>
      </c>
      <c r="I8" s="13">
        <v>19</v>
      </c>
      <c r="J8" s="13">
        <v>22</v>
      </c>
      <c r="K8" s="58">
        <v>68</v>
      </c>
      <c r="L8" s="13">
        <v>150</v>
      </c>
      <c r="M8" s="13">
        <v>65</v>
      </c>
      <c r="N8" s="13">
        <v>560</v>
      </c>
      <c r="O8" s="13"/>
      <c r="P8" s="13"/>
      <c r="Q8" s="13"/>
      <c r="R8" s="13"/>
    </row>
    <row r="9" spans="1:18" ht="16" x14ac:dyDescent="0.2">
      <c r="A9" s="17" t="s">
        <v>107</v>
      </c>
      <c r="B9" s="14">
        <v>125300</v>
      </c>
      <c r="C9" s="13">
        <v>1060</v>
      </c>
      <c r="D9" s="13">
        <v>315</v>
      </c>
      <c r="E9" s="13">
        <v>560</v>
      </c>
      <c r="F9" s="13">
        <v>350</v>
      </c>
      <c r="G9" s="13">
        <v>17</v>
      </c>
      <c r="H9" s="13">
        <v>38</v>
      </c>
      <c r="I9" s="13">
        <v>19</v>
      </c>
      <c r="J9" s="13">
        <v>22</v>
      </c>
      <c r="K9" s="58">
        <v>68</v>
      </c>
      <c r="L9" s="13">
        <v>150</v>
      </c>
      <c r="M9" s="13">
        <v>65</v>
      </c>
      <c r="N9" s="13">
        <v>560</v>
      </c>
      <c r="O9" s="13"/>
      <c r="P9" s="13"/>
      <c r="Q9" s="13"/>
      <c r="R9" s="13"/>
    </row>
    <row r="10" spans="1:18" ht="16" x14ac:dyDescent="0.2">
      <c r="A10" s="17" t="s">
        <v>106</v>
      </c>
      <c r="B10" s="13">
        <v>133900</v>
      </c>
      <c r="C10" s="13">
        <v>1060</v>
      </c>
      <c r="D10" s="13">
        <v>315</v>
      </c>
      <c r="E10" s="13">
        <v>560</v>
      </c>
      <c r="F10" s="13">
        <v>350</v>
      </c>
      <c r="G10" s="13">
        <v>17</v>
      </c>
      <c r="H10" s="13">
        <v>38</v>
      </c>
      <c r="I10" s="13">
        <v>19</v>
      </c>
      <c r="J10" s="13">
        <v>22</v>
      </c>
      <c r="K10" s="58">
        <v>68</v>
      </c>
      <c r="L10" s="13">
        <v>150</v>
      </c>
      <c r="M10" s="13">
        <v>65</v>
      </c>
      <c r="N10" s="13">
        <v>560</v>
      </c>
      <c r="O10" s="22"/>
      <c r="P10" s="13"/>
      <c r="Q10" s="13"/>
      <c r="R10" s="13"/>
    </row>
    <row r="11" spans="1:18" ht="16" x14ac:dyDescent="0.2">
      <c r="A11" s="17" t="s">
        <v>105</v>
      </c>
      <c r="B11" s="13">
        <v>120600</v>
      </c>
      <c r="C11" s="13">
        <v>1060</v>
      </c>
      <c r="D11" s="13">
        <v>315</v>
      </c>
      <c r="E11" s="13">
        <v>560</v>
      </c>
      <c r="F11" s="13">
        <v>350</v>
      </c>
      <c r="G11" s="13">
        <v>17</v>
      </c>
      <c r="H11" s="13">
        <v>38</v>
      </c>
      <c r="I11" s="13">
        <v>19</v>
      </c>
      <c r="J11" s="13">
        <v>22</v>
      </c>
      <c r="K11" s="58">
        <v>68</v>
      </c>
      <c r="L11" s="13">
        <v>150</v>
      </c>
      <c r="M11" s="13">
        <v>65</v>
      </c>
      <c r="N11" s="13">
        <v>560</v>
      </c>
      <c r="O11" s="22"/>
      <c r="P11" s="13"/>
      <c r="Q11" s="13"/>
      <c r="R11" s="13"/>
    </row>
    <row r="12" spans="1:18" ht="16" x14ac:dyDescent="0.2">
      <c r="A12" s="18" t="s">
        <v>102</v>
      </c>
      <c r="B12" s="13">
        <v>137600</v>
      </c>
      <c r="C12" s="13">
        <v>1060</v>
      </c>
      <c r="D12" s="13">
        <v>315</v>
      </c>
      <c r="E12" s="13">
        <v>560</v>
      </c>
      <c r="F12" s="13">
        <v>350</v>
      </c>
      <c r="G12" s="13">
        <v>17</v>
      </c>
      <c r="H12" s="13">
        <v>38</v>
      </c>
      <c r="I12" s="13">
        <v>19</v>
      </c>
      <c r="J12" s="13">
        <v>22</v>
      </c>
      <c r="K12" s="58">
        <v>68</v>
      </c>
      <c r="L12" s="13">
        <v>150</v>
      </c>
      <c r="M12" s="13">
        <v>65</v>
      </c>
      <c r="N12" s="13">
        <v>560</v>
      </c>
      <c r="O12" s="13"/>
      <c r="P12" s="13"/>
      <c r="Q12" s="13"/>
      <c r="R12" s="13"/>
    </row>
    <row r="13" spans="1:18" ht="16" x14ac:dyDescent="0.2">
      <c r="A13" s="18" t="s">
        <v>103</v>
      </c>
      <c r="B13" s="13">
        <v>125900</v>
      </c>
      <c r="C13" s="13">
        <v>1060</v>
      </c>
      <c r="D13" s="13">
        <v>315</v>
      </c>
      <c r="E13" s="13">
        <v>560</v>
      </c>
      <c r="F13" s="13">
        <v>350</v>
      </c>
      <c r="G13" s="13">
        <v>17</v>
      </c>
      <c r="H13" s="13">
        <v>38</v>
      </c>
      <c r="I13" s="13">
        <v>19</v>
      </c>
      <c r="J13" s="13">
        <v>22</v>
      </c>
      <c r="K13" s="58">
        <v>68</v>
      </c>
      <c r="L13" s="13">
        <v>150</v>
      </c>
      <c r="M13" s="13">
        <v>65</v>
      </c>
      <c r="N13" s="13">
        <v>560</v>
      </c>
      <c r="O13" s="13"/>
      <c r="P13" s="13"/>
      <c r="Q13" s="13"/>
      <c r="R13" s="13"/>
    </row>
    <row r="14" spans="1:18" ht="16" x14ac:dyDescent="0.2">
      <c r="A14" s="18" t="s">
        <v>104</v>
      </c>
      <c r="B14" s="13">
        <v>122000</v>
      </c>
      <c r="C14" s="13">
        <v>1060</v>
      </c>
      <c r="D14" s="13">
        <v>315</v>
      </c>
      <c r="E14" s="13">
        <v>560</v>
      </c>
      <c r="F14" s="13">
        <v>350</v>
      </c>
      <c r="G14" s="13">
        <v>17</v>
      </c>
      <c r="H14" s="13">
        <v>38</v>
      </c>
      <c r="I14" s="13">
        <v>19</v>
      </c>
      <c r="J14" s="13">
        <v>22</v>
      </c>
      <c r="K14" s="58">
        <v>68</v>
      </c>
      <c r="L14" s="13">
        <v>150</v>
      </c>
      <c r="M14" s="13">
        <v>65</v>
      </c>
      <c r="N14" s="13">
        <v>560</v>
      </c>
      <c r="P14" s="13"/>
      <c r="Q14" s="13"/>
      <c r="R14" s="13"/>
    </row>
    <row r="15" spans="1:18" ht="29" customHeight="1" x14ac:dyDescent="0.2">
      <c r="A15" s="15" t="s">
        <v>79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/>
      <c r="P15" s="13"/>
      <c r="Q15" s="13"/>
      <c r="R15" s="13"/>
    </row>
    <row r="16" spans="1:18" ht="16" x14ac:dyDescent="0.2">
      <c r="A16" s="18" t="s">
        <v>111</v>
      </c>
      <c r="B16" s="13">
        <v>126500</v>
      </c>
      <c r="C16" s="13">
        <v>1150</v>
      </c>
      <c r="D16" s="13">
        <v>340</v>
      </c>
      <c r="E16" s="13">
        <v>610</v>
      </c>
      <c r="F16" s="13">
        <v>380</v>
      </c>
      <c r="G16" s="13">
        <v>18</v>
      </c>
      <c r="H16" s="13">
        <v>38</v>
      </c>
      <c r="I16" s="13">
        <v>19</v>
      </c>
      <c r="J16" s="13">
        <v>22</v>
      </c>
      <c r="K16" s="58">
        <v>68</v>
      </c>
      <c r="L16" s="13">
        <v>150</v>
      </c>
      <c r="M16" s="13">
        <v>65</v>
      </c>
      <c r="N16" s="13">
        <v>560</v>
      </c>
      <c r="O16" s="13"/>
      <c r="P16" s="13"/>
      <c r="Q16" s="13"/>
      <c r="R16" s="13"/>
    </row>
    <row r="17" spans="1:18" ht="16" x14ac:dyDescent="0.2">
      <c r="A17" s="18" t="s">
        <v>112</v>
      </c>
      <c r="B17" s="13">
        <v>122600</v>
      </c>
      <c r="C17" s="13">
        <v>1150</v>
      </c>
      <c r="D17" s="13">
        <v>340</v>
      </c>
      <c r="E17" s="13">
        <v>610</v>
      </c>
      <c r="F17" s="13">
        <v>380</v>
      </c>
      <c r="G17" s="13">
        <v>18</v>
      </c>
      <c r="H17" s="13">
        <v>38</v>
      </c>
      <c r="I17" s="13">
        <v>19</v>
      </c>
      <c r="J17" s="13">
        <v>22</v>
      </c>
      <c r="K17" s="58">
        <v>68</v>
      </c>
      <c r="L17" s="13">
        <v>150</v>
      </c>
      <c r="M17" s="13">
        <v>65</v>
      </c>
      <c r="N17" s="13">
        <v>560</v>
      </c>
      <c r="O17" s="13"/>
      <c r="P17" s="13"/>
      <c r="Q17" s="13"/>
      <c r="R17" s="13"/>
    </row>
    <row r="18" spans="1:18" ht="16" x14ac:dyDescent="0.2">
      <c r="A18" s="19" t="s">
        <v>80</v>
      </c>
      <c r="B18" s="20">
        <v>156600</v>
      </c>
      <c r="C18" s="13">
        <v>1150</v>
      </c>
      <c r="D18" s="13">
        <v>340</v>
      </c>
      <c r="E18" s="13">
        <v>610</v>
      </c>
      <c r="F18" s="13">
        <v>380</v>
      </c>
      <c r="G18" s="13">
        <v>18</v>
      </c>
      <c r="H18" s="13">
        <v>38</v>
      </c>
      <c r="I18" s="13">
        <v>19</v>
      </c>
      <c r="J18" s="13">
        <v>22</v>
      </c>
      <c r="K18" s="58">
        <v>68</v>
      </c>
      <c r="L18" s="13">
        <v>150</v>
      </c>
      <c r="M18" s="13">
        <v>65</v>
      </c>
      <c r="N18" s="13">
        <v>560</v>
      </c>
      <c r="O18" s="13"/>
      <c r="P18" s="13"/>
      <c r="Q18" s="13"/>
      <c r="R18" s="13"/>
    </row>
    <row r="19" spans="1:18" ht="16" x14ac:dyDescent="0.2">
      <c r="A19" s="19" t="s">
        <v>81</v>
      </c>
      <c r="B19" s="20">
        <v>153000</v>
      </c>
      <c r="C19" s="13">
        <v>1150</v>
      </c>
      <c r="D19" s="13">
        <v>340</v>
      </c>
      <c r="E19" s="13">
        <v>610</v>
      </c>
      <c r="F19" s="13">
        <v>380</v>
      </c>
      <c r="G19" s="13">
        <v>18</v>
      </c>
      <c r="H19" s="13">
        <v>38</v>
      </c>
      <c r="I19" s="13">
        <v>19</v>
      </c>
      <c r="J19" s="13">
        <v>22</v>
      </c>
      <c r="K19" s="58">
        <v>68</v>
      </c>
      <c r="L19" s="13">
        <v>150</v>
      </c>
      <c r="M19" s="13">
        <v>65</v>
      </c>
      <c r="N19" s="13">
        <v>560</v>
      </c>
      <c r="P19" s="13"/>
      <c r="Q19" s="13"/>
      <c r="R19" s="13"/>
    </row>
    <row r="20" spans="1:18" ht="16" x14ac:dyDescent="0.2">
      <c r="A20" s="17" t="s">
        <v>113</v>
      </c>
      <c r="B20" s="13">
        <v>149000</v>
      </c>
      <c r="C20" s="13">
        <v>1150</v>
      </c>
      <c r="D20" s="13">
        <v>340</v>
      </c>
      <c r="E20" s="13">
        <v>610</v>
      </c>
      <c r="F20" s="13">
        <v>380</v>
      </c>
      <c r="G20" s="13">
        <v>18</v>
      </c>
      <c r="H20" s="13">
        <v>38</v>
      </c>
      <c r="I20" s="13">
        <v>19</v>
      </c>
      <c r="J20" s="13">
        <v>22</v>
      </c>
      <c r="K20" s="58">
        <v>68</v>
      </c>
      <c r="L20" s="13">
        <v>150</v>
      </c>
      <c r="M20" s="13">
        <v>65</v>
      </c>
      <c r="N20" s="13">
        <v>560</v>
      </c>
      <c r="P20" s="13"/>
      <c r="Q20" s="13"/>
      <c r="R20" s="13"/>
    </row>
    <row r="21" spans="1:18" ht="16" x14ac:dyDescent="0.2">
      <c r="A21" s="17" t="s">
        <v>114</v>
      </c>
      <c r="B21" s="14">
        <v>135900</v>
      </c>
      <c r="C21" s="13">
        <v>1150</v>
      </c>
      <c r="D21" s="13">
        <v>340</v>
      </c>
      <c r="E21" s="13">
        <v>610</v>
      </c>
      <c r="F21" s="13">
        <v>380</v>
      </c>
      <c r="G21" s="13">
        <v>18</v>
      </c>
      <c r="H21" s="13">
        <v>38</v>
      </c>
      <c r="I21" s="13">
        <v>19</v>
      </c>
      <c r="J21" s="13">
        <v>22</v>
      </c>
      <c r="K21" s="58">
        <v>68</v>
      </c>
      <c r="L21" s="13">
        <v>150</v>
      </c>
      <c r="M21" s="13">
        <v>65</v>
      </c>
      <c r="N21" s="13">
        <v>560</v>
      </c>
      <c r="O21" s="13"/>
      <c r="P21" s="13"/>
      <c r="Q21" s="13"/>
      <c r="R21" s="13"/>
    </row>
    <row r="22" spans="1:18" ht="16" x14ac:dyDescent="0.2">
      <c r="A22" s="17" t="s">
        <v>115</v>
      </c>
      <c r="B22" s="13">
        <v>145000</v>
      </c>
      <c r="C22" s="13">
        <v>1150</v>
      </c>
      <c r="D22" s="13">
        <v>340</v>
      </c>
      <c r="E22" s="13">
        <v>610</v>
      </c>
      <c r="F22" s="13">
        <v>380</v>
      </c>
      <c r="G22" s="13">
        <v>18</v>
      </c>
      <c r="H22" s="13">
        <v>38</v>
      </c>
      <c r="I22" s="13">
        <v>19</v>
      </c>
      <c r="J22" s="13">
        <v>22</v>
      </c>
      <c r="K22" s="58">
        <v>68</v>
      </c>
      <c r="L22" s="13">
        <v>150</v>
      </c>
      <c r="M22" s="13">
        <v>65</v>
      </c>
      <c r="N22" s="13">
        <v>560</v>
      </c>
      <c r="O22" s="13"/>
      <c r="P22" s="13"/>
      <c r="Q22" s="13"/>
      <c r="R22" s="13"/>
    </row>
    <row r="23" spans="1:18" ht="16" x14ac:dyDescent="0.2">
      <c r="A23" s="17" t="s">
        <v>116</v>
      </c>
      <c r="B23" s="13">
        <v>130800</v>
      </c>
      <c r="C23" s="13">
        <v>1150</v>
      </c>
      <c r="D23" s="13">
        <v>340</v>
      </c>
      <c r="E23" s="13">
        <v>610</v>
      </c>
      <c r="F23" s="13">
        <v>380</v>
      </c>
      <c r="G23" s="13">
        <v>18</v>
      </c>
      <c r="H23" s="13">
        <v>38</v>
      </c>
      <c r="I23" s="13">
        <v>19</v>
      </c>
      <c r="J23" s="13">
        <v>22</v>
      </c>
      <c r="K23" s="58">
        <v>68</v>
      </c>
      <c r="L23" s="13">
        <v>150</v>
      </c>
      <c r="M23" s="13">
        <v>65</v>
      </c>
      <c r="N23" s="13">
        <v>560</v>
      </c>
      <c r="O23" s="13"/>
      <c r="P23" s="13"/>
      <c r="Q23" s="13"/>
      <c r="R23" s="13"/>
    </row>
    <row r="24" spans="1:18" ht="16" x14ac:dyDescent="0.2">
      <c r="A24" s="18" t="s">
        <v>78</v>
      </c>
      <c r="B24" s="13">
        <v>150000</v>
      </c>
      <c r="C24" s="13">
        <v>1150</v>
      </c>
      <c r="D24" s="13">
        <v>340</v>
      </c>
      <c r="E24" s="13">
        <v>610</v>
      </c>
      <c r="F24" s="13">
        <v>380</v>
      </c>
      <c r="G24" s="13">
        <v>18</v>
      </c>
      <c r="H24" s="13">
        <v>38</v>
      </c>
      <c r="I24" s="13">
        <v>19</v>
      </c>
      <c r="J24" s="13">
        <v>22</v>
      </c>
      <c r="K24" s="58">
        <v>68</v>
      </c>
      <c r="L24" s="13">
        <v>150</v>
      </c>
      <c r="M24" s="13">
        <v>65</v>
      </c>
      <c r="N24" s="13">
        <v>560</v>
      </c>
      <c r="O24" s="13"/>
      <c r="P24" s="13"/>
      <c r="Q24" s="13"/>
      <c r="R24" s="13"/>
    </row>
    <row r="25" spans="1:18" ht="14.5" customHeight="1" x14ac:dyDescent="0.2">
      <c r="A25" s="18" t="s">
        <v>117</v>
      </c>
      <c r="B25" s="13">
        <v>136600</v>
      </c>
      <c r="C25" s="13">
        <v>1150</v>
      </c>
      <c r="D25" s="13">
        <v>340</v>
      </c>
      <c r="E25" s="13">
        <v>610</v>
      </c>
      <c r="F25" s="13">
        <v>380</v>
      </c>
      <c r="G25" s="13">
        <v>18</v>
      </c>
      <c r="H25" s="13">
        <v>38</v>
      </c>
      <c r="I25" s="13">
        <v>19</v>
      </c>
      <c r="J25" s="13">
        <v>22</v>
      </c>
      <c r="K25" s="58">
        <v>68</v>
      </c>
      <c r="L25" s="13">
        <v>150</v>
      </c>
      <c r="M25" s="13">
        <v>65</v>
      </c>
      <c r="N25" s="13">
        <v>560</v>
      </c>
      <c r="O25" s="13"/>
      <c r="P25" s="13"/>
      <c r="Q25" s="13"/>
      <c r="R25" s="13"/>
    </row>
    <row r="26" spans="1:18" ht="16" x14ac:dyDescent="0.2">
      <c r="A26" s="18" t="s">
        <v>118</v>
      </c>
      <c r="B26" s="13">
        <v>132300</v>
      </c>
      <c r="C26" s="13">
        <v>1150</v>
      </c>
      <c r="D26" s="13">
        <v>340</v>
      </c>
      <c r="E26" s="13">
        <v>610</v>
      </c>
      <c r="F26" s="13">
        <v>380</v>
      </c>
      <c r="G26" s="13">
        <v>18</v>
      </c>
      <c r="H26" s="13">
        <v>38</v>
      </c>
      <c r="I26" s="13">
        <v>19</v>
      </c>
      <c r="J26" s="13">
        <v>22</v>
      </c>
      <c r="K26" s="58">
        <v>68</v>
      </c>
      <c r="L26" s="13">
        <v>150</v>
      </c>
      <c r="M26" s="13">
        <v>65</v>
      </c>
      <c r="N26" s="13">
        <v>560</v>
      </c>
      <c r="O26" s="13"/>
      <c r="P26" s="13"/>
      <c r="Q26" s="13"/>
      <c r="R26" s="13"/>
    </row>
    <row r="27" spans="1:18" x14ac:dyDescent="0.2">
      <c r="A27" s="2" t="s">
        <v>12</v>
      </c>
      <c r="B27" s="13"/>
      <c r="C27" s="13"/>
      <c r="D27" s="13"/>
      <c r="E27" s="13"/>
      <c r="F27" s="13"/>
      <c r="G27" s="13"/>
      <c r="H27" s="13"/>
      <c r="I27" s="13"/>
      <c r="J27" s="13"/>
      <c r="N27" s="13"/>
      <c r="O27" s="13"/>
      <c r="P27" s="13"/>
      <c r="Q27" s="13"/>
      <c r="R27" s="13"/>
    </row>
    <row r="28" spans="1:18" ht="16" x14ac:dyDescent="0.2">
      <c r="A28" s="12" t="s">
        <v>119</v>
      </c>
      <c r="B28" s="13">
        <v>16000</v>
      </c>
      <c r="C28" s="13"/>
      <c r="D28" s="13"/>
      <c r="E28" s="13"/>
      <c r="F28" s="13"/>
      <c r="G28" s="13"/>
      <c r="H28" s="13"/>
      <c r="I28" s="13"/>
      <c r="J28" s="13"/>
      <c r="N28" s="13"/>
      <c r="O28" s="13"/>
      <c r="P28" s="13"/>
      <c r="Q28" s="13"/>
      <c r="R28" s="13"/>
    </row>
    <row r="29" spans="1:18" ht="16" x14ac:dyDescent="0.2">
      <c r="A29" s="12" t="s">
        <v>120</v>
      </c>
      <c r="B29" s="13">
        <v>20100</v>
      </c>
      <c r="C29" s="13"/>
      <c r="D29" s="13"/>
      <c r="E29" s="13"/>
      <c r="F29" s="13"/>
      <c r="G29" s="13"/>
      <c r="H29" s="13"/>
      <c r="I29" s="13"/>
      <c r="J29" s="13"/>
      <c r="N29" s="13"/>
    </row>
    <row r="30" spans="1:18" ht="16" x14ac:dyDescent="0.2">
      <c r="A30" s="12" t="s">
        <v>121</v>
      </c>
      <c r="B30" s="13">
        <v>16800</v>
      </c>
      <c r="C30" s="13"/>
      <c r="D30" s="13"/>
      <c r="E30" s="13"/>
      <c r="F30" s="13"/>
      <c r="G30" s="13"/>
      <c r="H30" s="13"/>
      <c r="I30" s="13"/>
      <c r="J30" s="13"/>
      <c r="N30" s="13"/>
    </row>
    <row r="31" spans="1:18" ht="16" x14ac:dyDescent="0.2">
      <c r="A31" s="12" t="s">
        <v>122</v>
      </c>
      <c r="B31" s="13">
        <v>21100</v>
      </c>
      <c r="C31" s="13"/>
      <c r="D31" s="13"/>
      <c r="E31" s="13"/>
      <c r="F31" s="13"/>
      <c r="G31" s="13"/>
      <c r="H31" s="13"/>
      <c r="I31" s="13"/>
      <c r="J31" s="13"/>
    </row>
    <row r="32" spans="1:18" x14ac:dyDescent="0.2">
      <c r="A32" s="12"/>
      <c r="B32" s="2" t="s">
        <v>14</v>
      </c>
      <c r="C32" s="13"/>
      <c r="D32" s="13"/>
      <c r="E32" s="13"/>
      <c r="F32" s="13"/>
      <c r="G32" s="13"/>
      <c r="H32" s="13"/>
      <c r="I32" s="13"/>
      <c r="J32" s="13"/>
    </row>
    <row r="33" spans="1:18" x14ac:dyDescent="0.2">
      <c r="A33" s="120" t="s">
        <v>13</v>
      </c>
      <c r="B33" s="13">
        <v>15000</v>
      </c>
      <c r="C33" s="13"/>
      <c r="D33" s="13"/>
      <c r="E33" s="13"/>
      <c r="F33" s="13"/>
      <c r="G33" s="13"/>
      <c r="H33" s="13"/>
      <c r="I33" s="13"/>
      <c r="J33" s="13"/>
      <c r="L33" s="12"/>
      <c r="M33" s="13"/>
      <c r="N33" s="13"/>
    </row>
    <row r="34" spans="1:18" x14ac:dyDescent="0.2">
      <c r="A34" s="120"/>
      <c r="B34" s="13">
        <v>18000</v>
      </c>
      <c r="C34" s="13"/>
      <c r="D34" s="13"/>
      <c r="E34" s="13"/>
      <c r="F34" s="13"/>
      <c r="G34" s="13"/>
      <c r="H34" s="13"/>
      <c r="I34" s="13"/>
      <c r="J34" s="13"/>
      <c r="L34" s="2"/>
      <c r="M34" s="13"/>
      <c r="N34" s="13"/>
    </row>
    <row r="35" spans="1:18" x14ac:dyDescent="0.2">
      <c r="A35" s="120"/>
      <c r="B35" s="13">
        <v>20000</v>
      </c>
      <c r="C35" s="13"/>
      <c r="D35" s="13"/>
      <c r="E35" s="13"/>
      <c r="F35" s="13"/>
      <c r="G35" s="13"/>
      <c r="H35" s="13"/>
      <c r="I35" s="13"/>
      <c r="J35" s="13"/>
      <c r="L35" s="2"/>
      <c r="M35" s="13"/>
      <c r="N35" s="13"/>
    </row>
    <row r="36" spans="1:18" x14ac:dyDescent="0.2">
      <c r="A36" s="2" t="s">
        <v>18</v>
      </c>
      <c r="B36" s="13"/>
      <c r="C36" s="13"/>
      <c r="D36" s="13"/>
      <c r="E36" s="13"/>
      <c r="F36" s="13"/>
      <c r="G36" s="13"/>
      <c r="H36" s="13"/>
      <c r="I36" s="13"/>
      <c r="J36" s="13"/>
      <c r="L36" s="2"/>
      <c r="M36" s="13"/>
      <c r="N36" s="13"/>
    </row>
    <row r="37" spans="1:18" x14ac:dyDescent="0.2">
      <c r="A37" s="2" t="s">
        <v>66</v>
      </c>
      <c r="B37" s="13">
        <v>0</v>
      </c>
      <c r="C37" s="13"/>
      <c r="D37" s="13"/>
      <c r="E37" s="13"/>
      <c r="F37" s="13"/>
      <c r="G37" s="13"/>
      <c r="H37" s="13"/>
      <c r="I37" s="13"/>
      <c r="J37" s="13"/>
      <c r="L37" s="2"/>
      <c r="M37" s="13"/>
      <c r="N37" s="13"/>
    </row>
    <row r="38" spans="1:18" x14ac:dyDescent="0.2">
      <c r="A38" s="2" t="s">
        <v>123</v>
      </c>
      <c r="B38" s="13">
        <v>97</v>
      </c>
      <c r="C38" s="13"/>
      <c r="D38" s="13"/>
      <c r="E38" s="13"/>
      <c r="F38" s="13"/>
      <c r="G38" s="13"/>
      <c r="H38" s="13"/>
      <c r="I38" s="13"/>
      <c r="J38" s="13"/>
      <c r="L38" s="2"/>
      <c r="M38" s="13"/>
      <c r="N38" s="13"/>
    </row>
    <row r="39" spans="1:18" x14ac:dyDescent="0.2">
      <c r="A39" s="2" t="s">
        <v>126</v>
      </c>
      <c r="B39" s="13">
        <v>735</v>
      </c>
      <c r="C39" s="13"/>
      <c r="D39" s="13"/>
      <c r="E39" s="13"/>
      <c r="F39" s="13"/>
      <c r="G39" s="13"/>
      <c r="H39" s="13"/>
      <c r="I39" s="13"/>
      <c r="J39" s="13"/>
      <c r="L39" s="2"/>
      <c r="M39" s="13"/>
      <c r="N39" s="13"/>
    </row>
    <row r="40" spans="1:18" x14ac:dyDescent="0.2">
      <c r="A40" s="2" t="s">
        <v>124</v>
      </c>
      <c r="B40" s="13">
        <v>50</v>
      </c>
      <c r="C40" s="13"/>
      <c r="D40" s="13"/>
      <c r="E40" s="13"/>
      <c r="F40" s="13"/>
      <c r="G40" s="13"/>
      <c r="H40" s="13"/>
      <c r="I40" s="13"/>
      <c r="J40" s="13"/>
    </row>
    <row r="41" spans="1:18" x14ac:dyDescent="0.2">
      <c r="A41" s="2" t="s">
        <v>125</v>
      </c>
      <c r="B41" s="13">
        <v>13</v>
      </c>
      <c r="C41" s="13"/>
      <c r="D41" s="13"/>
      <c r="E41" s="13"/>
      <c r="F41" s="13"/>
      <c r="G41" s="13"/>
      <c r="H41" s="13"/>
      <c r="I41" s="13"/>
      <c r="J41" s="13"/>
      <c r="O41" s="13"/>
      <c r="P41" s="13"/>
      <c r="Q41" s="13"/>
      <c r="R41" s="13"/>
    </row>
    <row r="42" spans="1:18" x14ac:dyDescent="0.2">
      <c r="A42" s="2"/>
      <c r="B42" s="2" t="s">
        <v>14</v>
      </c>
      <c r="C42" s="13"/>
      <c r="D42" s="13"/>
      <c r="E42" s="13"/>
      <c r="F42" s="13"/>
      <c r="G42" s="13"/>
      <c r="H42" s="13"/>
      <c r="I42" s="13"/>
      <c r="J42" s="13"/>
      <c r="O42" s="13"/>
      <c r="P42" s="13"/>
      <c r="Q42" s="13"/>
      <c r="R42" s="13"/>
    </row>
    <row r="43" spans="1:18" x14ac:dyDescent="0.2">
      <c r="A43" s="120" t="s">
        <v>67</v>
      </c>
      <c r="B43" s="13">
        <v>0</v>
      </c>
      <c r="C43" s="13"/>
      <c r="D43" s="13"/>
      <c r="E43" s="13"/>
      <c r="F43" s="13"/>
      <c r="G43" s="13"/>
      <c r="H43" s="13"/>
      <c r="I43" s="13"/>
      <c r="J43" s="13"/>
      <c r="O43" s="13"/>
      <c r="P43" s="13"/>
      <c r="Q43" s="13"/>
      <c r="R43" s="13"/>
    </row>
    <row r="44" spans="1:18" x14ac:dyDescent="0.2">
      <c r="A44" s="120"/>
      <c r="B44" s="13">
        <v>1000</v>
      </c>
      <c r="C44" s="13"/>
      <c r="D44" s="13"/>
      <c r="E44" s="13"/>
      <c r="F44" s="13"/>
      <c r="G44" s="13"/>
      <c r="H44" s="13"/>
      <c r="I44" s="13"/>
      <c r="J44" s="13"/>
      <c r="O44" s="13"/>
      <c r="P44" s="13"/>
      <c r="Q44" s="13"/>
      <c r="R44" s="13"/>
    </row>
    <row r="45" spans="1:18" x14ac:dyDescent="0.2">
      <c r="A45" s="120"/>
      <c r="B45" s="13">
        <v>2000</v>
      </c>
      <c r="C45" s="13"/>
      <c r="D45" s="13"/>
      <c r="E45" s="13"/>
      <c r="F45" s="13"/>
      <c r="G45" s="13"/>
      <c r="H45" s="13"/>
      <c r="I45" s="13"/>
      <c r="J45" s="13"/>
    </row>
    <row r="46" spans="1:18" x14ac:dyDescent="0.2">
      <c r="A46" s="120"/>
      <c r="B46" s="13">
        <v>3000</v>
      </c>
      <c r="C46" s="13"/>
      <c r="D46" s="13"/>
      <c r="E46" s="13"/>
      <c r="F46" s="13"/>
      <c r="G46" s="13"/>
      <c r="H46" s="13"/>
      <c r="I46" s="13"/>
      <c r="J46" s="13"/>
      <c r="L46" s="2"/>
      <c r="M46" s="13"/>
      <c r="N46" s="13"/>
    </row>
    <row r="47" spans="1:18" x14ac:dyDescent="0.2">
      <c r="A47" s="120"/>
      <c r="B47" s="13">
        <v>4000</v>
      </c>
      <c r="C47" s="13"/>
      <c r="D47" s="13"/>
      <c r="E47" s="13"/>
      <c r="F47" s="13"/>
      <c r="G47" s="13"/>
      <c r="H47" s="13"/>
      <c r="I47" s="13"/>
      <c r="J47" s="13"/>
      <c r="L47" s="2"/>
      <c r="M47" s="13"/>
      <c r="N47" s="13"/>
    </row>
    <row r="48" spans="1:18" x14ac:dyDescent="0.2">
      <c r="A48" s="120"/>
      <c r="B48" s="13">
        <v>5000</v>
      </c>
      <c r="C48" s="13"/>
      <c r="D48" s="13"/>
      <c r="E48" s="13"/>
      <c r="F48" s="13"/>
      <c r="G48" s="13"/>
      <c r="H48" s="13"/>
      <c r="I48" s="13"/>
      <c r="J48" s="13"/>
      <c r="L48" s="2"/>
      <c r="M48" s="13"/>
      <c r="N48" s="13"/>
    </row>
    <row r="49" spans="1:20" x14ac:dyDescent="0.2">
      <c r="A49" s="119" t="s">
        <v>34</v>
      </c>
      <c r="B49" s="2" t="s">
        <v>14</v>
      </c>
      <c r="C49" s="13"/>
      <c r="D49" s="13"/>
      <c r="E49" s="13"/>
      <c r="F49" s="13"/>
      <c r="G49" s="13"/>
      <c r="H49" s="13"/>
      <c r="I49" s="13"/>
      <c r="J49" s="13"/>
      <c r="L49" s="2"/>
      <c r="M49" s="13"/>
      <c r="N49" s="13"/>
    </row>
    <row r="50" spans="1:20" x14ac:dyDescent="0.2">
      <c r="A50" s="119"/>
      <c r="B50" s="13">
        <v>0</v>
      </c>
      <c r="C50" s="13"/>
      <c r="D50" s="13"/>
      <c r="E50" s="13"/>
      <c r="F50" s="13"/>
      <c r="G50" s="13"/>
      <c r="H50" s="13"/>
      <c r="I50" s="13"/>
      <c r="J50" s="13"/>
      <c r="L50" s="2"/>
      <c r="M50" s="13"/>
      <c r="N50" s="13"/>
    </row>
    <row r="51" spans="1:20" x14ac:dyDescent="0.2">
      <c r="A51" s="119"/>
      <c r="B51" s="13">
        <v>2500</v>
      </c>
      <c r="C51" s="13"/>
      <c r="D51" s="13"/>
      <c r="E51" s="13"/>
      <c r="F51" s="13"/>
      <c r="G51" s="13"/>
      <c r="H51" s="13"/>
      <c r="I51" s="13"/>
      <c r="J51" s="13"/>
      <c r="L51" s="2"/>
      <c r="M51" s="13"/>
      <c r="N51" s="13"/>
    </row>
    <row r="52" spans="1:20" x14ac:dyDescent="0.2">
      <c r="A52" s="119"/>
      <c r="B52" s="13">
        <v>5000</v>
      </c>
      <c r="C52" s="13"/>
      <c r="D52" s="13"/>
      <c r="E52" s="13"/>
      <c r="F52" s="13"/>
      <c r="G52" s="13"/>
      <c r="H52" s="13"/>
      <c r="I52" s="13"/>
      <c r="J52" s="13"/>
      <c r="M52" s="13"/>
      <c r="N52" s="13"/>
    </row>
    <row r="53" spans="1:20" x14ac:dyDescent="0.2">
      <c r="A53" s="119"/>
      <c r="B53" s="13">
        <v>7500</v>
      </c>
      <c r="C53" s="13"/>
      <c r="D53" s="13"/>
      <c r="E53" s="13"/>
      <c r="F53" s="13"/>
      <c r="G53" s="13"/>
      <c r="H53" s="13"/>
      <c r="I53" s="13"/>
      <c r="J53" s="13"/>
      <c r="L53" s="2"/>
      <c r="M53" s="13"/>
      <c r="N53" s="13"/>
    </row>
    <row r="54" spans="1:20" x14ac:dyDescent="0.2">
      <c r="A54" s="119"/>
      <c r="B54" s="13">
        <v>10000</v>
      </c>
      <c r="C54" s="13"/>
      <c r="D54" s="13"/>
      <c r="E54" s="13"/>
      <c r="F54" s="13"/>
      <c r="G54" s="13"/>
      <c r="H54" s="13"/>
      <c r="I54" s="13"/>
      <c r="J54" s="13"/>
      <c r="L54" s="2"/>
      <c r="M54" s="13"/>
      <c r="N54" s="13"/>
    </row>
    <row r="55" spans="1:20" x14ac:dyDescent="0.2">
      <c r="A55" s="2"/>
      <c r="B55" s="13"/>
      <c r="C55" s="13"/>
      <c r="D55" s="13"/>
      <c r="E55" s="13"/>
      <c r="F55" s="13"/>
      <c r="G55" s="13"/>
      <c r="H55" s="13"/>
      <c r="I55" s="13"/>
      <c r="J55" s="13"/>
      <c r="L55" s="2"/>
      <c r="M55" s="13"/>
      <c r="N55" s="13"/>
    </row>
    <row r="56" spans="1:20" ht="21" x14ac:dyDescent="0.2">
      <c r="A56" s="118" t="s">
        <v>139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20" ht="96" x14ac:dyDescent="0.2">
      <c r="A57" s="15" t="s">
        <v>5</v>
      </c>
      <c r="B57" s="16">
        <v>0</v>
      </c>
      <c r="C57" s="12" t="s">
        <v>7</v>
      </c>
      <c r="D57" s="12" t="s">
        <v>8</v>
      </c>
      <c r="E57" s="12" t="s">
        <v>10</v>
      </c>
      <c r="F57" s="12" t="s">
        <v>11</v>
      </c>
      <c r="G57" s="12" t="s">
        <v>16</v>
      </c>
      <c r="H57" s="12" t="s">
        <v>64</v>
      </c>
      <c r="I57" s="12" t="s">
        <v>20</v>
      </c>
      <c r="J57" s="12" t="s">
        <v>22</v>
      </c>
      <c r="K57" s="12" t="s">
        <v>65</v>
      </c>
      <c r="L57" s="12" t="s">
        <v>26</v>
      </c>
      <c r="M57" s="12" t="s">
        <v>30</v>
      </c>
      <c r="N57" s="12" t="s">
        <v>32</v>
      </c>
    </row>
    <row r="58" spans="1:20" ht="16" x14ac:dyDescent="0.2">
      <c r="A58" s="17" t="s">
        <v>130</v>
      </c>
      <c r="B58" s="13">
        <v>60000</v>
      </c>
      <c r="C58" s="13">
        <v>1120</v>
      </c>
      <c r="D58" s="13">
        <v>230</v>
      </c>
      <c r="E58" s="13">
        <v>520</v>
      </c>
      <c r="F58" s="13">
        <v>520</v>
      </c>
      <c r="G58" s="13">
        <v>17</v>
      </c>
      <c r="H58" s="13">
        <v>38</v>
      </c>
      <c r="I58" s="13">
        <v>19</v>
      </c>
      <c r="J58" s="13">
        <v>22</v>
      </c>
      <c r="K58" s="13">
        <v>68</v>
      </c>
      <c r="L58" s="13">
        <v>150</v>
      </c>
      <c r="M58" s="13">
        <v>65</v>
      </c>
      <c r="N58" s="13">
        <v>560</v>
      </c>
    </row>
    <row r="59" spans="1:20" ht="16" x14ac:dyDescent="0.2">
      <c r="A59" s="17" t="s">
        <v>129</v>
      </c>
      <c r="B59" s="13">
        <v>65100</v>
      </c>
      <c r="C59" s="13">
        <v>1210</v>
      </c>
      <c r="D59" s="13">
        <v>250</v>
      </c>
      <c r="E59" s="13">
        <v>565</v>
      </c>
      <c r="F59" s="13">
        <v>560</v>
      </c>
      <c r="G59" s="13">
        <v>17</v>
      </c>
      <c r="H59" s="13">
        <v>38</v>
      </c>
      <c r="I59" s="13">
        <v>19</v>
      </c>
      <c r="J59" s="13">
        <v>22</v>
      </c>
      <c r="K59" s="13">
        <v>68</v>
      </c>
      <c r="L59" s="13">
        <v>150</v>
      </c>
      <c r="M59" s="13">
        <v>65</v>
      </c>
      <c r="N59" s="13">
        <v>560</v>
      </c>
    </row>
    <row r="60" spans="1:20" ht="16" x14ac:dyDescent="0.2">
      <c r="A60" s="12" t="s">
        <v>68</v>
      </c>
      <c r="B60" s="13">
        <v>16000</v>
      </c>
      <c r="C60" s="13"/>
      <c r="D60" s="13"/>
      <c r="E60" s="13"/>
      <c r="F60" s="13"/>
      <c r="G60" s="13"/>
      <c r="H60" s="13"/>
      <c r="I60" s="13"/>
      <c r="J60" s="13"/>
      <c r="N60" s="13"/>
      <c r="O60" s="2" t="s">
        <v>18</v>
      </c>
      <c r="P60" s="2" t="s">
        <v>66</v>
      </c>
      <c r="Q60" s="2" t="s">
        <v>72</v>
      </c>
      <c r="R60" s="2" t="s">
        <v>131</v>
      </c>
      <c r="S60" s="2" t="s">
        <v>132</v>
      </c>
      <c r="T60" s="2" t="s">
        <v>133</v>
      </c>
    </row>
    <row r="61" spans="1:20" x14ac:dyDescent="0.2">
      <c r="P61" s="13">
        <v>0</v>
      </c>
      <c r="Q61" s="13">
        <v>97</v>
      </c>
      <c r="R61" s="13">
        <v>735</v>
      </c>
      <c r="S61" s="13">
        <v>50</v>
      </c>
      <c r="T61" s="13">
        <v>15</v>
      </c>
    </row>
    <row r="62" spans="1:20" ht="21" x14ac:dyDescent="0.2">
      <c r="A62" s="118" t="s">
        <v>140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P62" s="13"/>
      <c r="Q62" s="13"/>
      <c r="R62" s="13"/>
      <c r="S62" s="13"/>
      <c r="T62" s="13"/>
    </row>
    <row r="63" spans="1:20" ht="64" x14ac:dyDescent="0.2">
      <c r="A63" s="15" t="s">
        <v>5</v>
      </c>
      <c r="B63" s="16">
        <v>0</v>
      </c>
      <c r="C63" s="12" t="s">
        <v>69</v>
      </c>
      <c r="D63" s="12" t="s">
        <v>70</v>
      </c>
      <c r="E63" s="12" t="s">
        <v>71</v>
      </c>
      <c r="F63" s="12"/>
      <c r="G63" s="12" t="s">
        <v>16</v>
      </c>
      <c r="H63" s="12" t="s">
        <v>64</v>
      </c>
      <c r="I63" s="12" t="s">
        <v>20</v>
      </c>
      <c r="J63" s="12" t="s">
        <v>22</v>
      </c>
      <c r="K63" s="12" t="s">
        <v>65</v>
      </c>
      <c r="L63" s="12" t="s">
        <v>26</v>
      </c>
      <c r="M63" s="12" t="s">
        <v>30</v>
      </c>
      <c r="N63" s="12" t="s">
        <v>32</v>
      </c>
      <c r="P63" s="13">
        <v>0</v>
      </c>
      <c r="Q63" s="13">
        <v>97</v>
      </c>
      <c r="R63" s="13">
        <v>735</v>
      </c>
      <c r="S63" s="13">
        <v>50</v>
      </c>
      <c r="T63" s="13">
        <v>15</v>
      </c>
    </row>
    <row r="64" spans="1:20" ht="16" x14ac:dyDescent="0.2">
      <c r="A64" s="17" t="s">
        <v>134</v>
      </c>
      <c r="B64" s="13"/>
      <c r="C64" s="13">
        <v>850</v>
      </c>
      <c r="D64" s="13">
        <v>250</v>
      </c>
      <c r="E64" s="13">
        <v>430</v>
      </c>
      <c r="F64" s="13"/>
      <c r="G64" s="13">
        <v>17</v>
      </c>
      <c r="H64" s="13">
        <v>38</v>
      </c>
      <c r="I64" s="13">
        <v>19</v>
      </c>
      <c r="J64" s="13">
        <v>22</v>
      </c>
      <c r="K64" s="13">
        <v>68</v>
      </c>
      <c r="L64" s="13">
        <v>150</v>
      </c>
      <c r="M64" s="13">
        <v>65</v>
      </c>
      <c r="N64" s="13">
        <v>560</v>
      </c>
      <c r="P64" s="13">
        <v>0</v>
      </c>
      <c r="Q64" s="13">
        <v>97</v>
      </c>
      <c r="R64" s="13">
        <v>735</v>
      </c>
      <c r="S64" s="13">
        <v>50</v>
      </c>
      <c r="T64" s="13">
        <v>15</v>
      </c>
    </row>
    <row r="65" spans="1:20" ht="16" x14ac:dyDescent="0.2">
      <c r="A65" s="17" t="s">
        <v>135</v>
      </c>
      <c r="B65" s="13"/>
      <c r="C65" s="13">
        <v>430</v>
      </c>
      <c r="D65" s="13">
        <v>250</v>
      </c>
      <c r="E65" s="13">
        <v>430</v>
      </c>
      <c r="F65" s="13"/>
      <c r="G65" s="13">
        <v>17</v>
      </c>
      <c r="H65" s="13">
        <v>38</v>
      </c>
      <c r="I65" s="13">
        <v>19</v>
      </c>
      <c r="J65" s="13">
        <v>22</v>
      </c>
      <c r="K65" s="13">
        <v>68</v>
      </c>
      <c r="L65" s="13">
        <v>150</v>
      </c>
      <c r="M65" s="13">
        <v>65</v>
      </c>
      <c r="N65" s="13">
        <v>560</v>
      </c>
      <c r="P65" s="13">
        <v>0</v>
      </c>
      <c r="Q65" s="13">
        <v>97</v>
      </c>
      <c r="R65" s="13">
        <v>735</v>
      </c>
      <c r="S65" s="13">
        <v>50</v>
      </c>
      <c r="T65" s="13">
        <v>15</v>
      </c>
    </row>
    <row r="66" spans="1:20" x14ac:dyDescent="0.2">
      <c r="A66" s="15" t="s">
        <v>79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P66" s="13">
        <v>0</v>
      </c>
      <c r="Q66" s="13">
        <v>97</v>
      </c>
      <c r="R66" s="13">
        <v>735</v>
      </c>
      <c r="S66" s="13">
        <v>50</v>
      </c>
      <c r="T66" s="13">
        <v>15</v>
      </c>
    </row>
    <row r="67" spans="1:20" ht="16" x14ac:dyDescent="0.2">
      <c r="A67" s="17" t="s">
        <v>136</v>
      </c>
      <c r="B67" s="13"/>
      <c r="C67" s="13">
        <v>930</v>
      </c>
      <c r="D67" s="13">
        <v>270</v>
      </c>
      <c r="E67" s="13">
        <v>460</v>
      </c>
      <c r="F67" s="13"/>
      <c r="G67" s="13">
        <v>17</v>
      </c>
      <c r="H67" s="13">
        <v>38</v>
      </c>
      <c r="I67" s="13">
        <v>19</v>
      </c>
      <c r="J67" s="13">
        <v>22</v>
      </c>
      <c r="K67" s="13">
        <v>68</v>
      </c>
      <c r="L67" s="13">
        <v>150</v>
      </c>
      <c r="M67" s="13">
        <v>65</v>
      </c>
      <c r="N67" s="13">
        <v>560</v>
      </c>
      <c r="P67" s="13">
        <v>0</v>
      </c>
      <c r="Q67" s="13">
        <v>97</v>
      </c>
      <c r="R67" s="13">
        <v>735</v>
      </c>
      <c r="S67" s="13">
        <v>50</v>
      </c>
      <c r="T67" s="13">
        <v>15</v>
      </c>
    </row>
    <row r="68" spans="1:20" ht="16" x14ac:dyDescent="0.2">
      <c r="A68" s="17" t="s">
        <v>137</v>
      </c>
      <c r="B68" s="13"/>
      <c r="C68" s="13">
        <v>850</v>
      </c>
      <c r="D68" s="13">
        <v>270</v>
      </c>
      <c r="E68" s="13">
        <v>460</v>
      </c>
      <c r="F68" s="13"/>
      <c r="G68" s="13">
        <v>17</v>
      </c>
      <c r="H68" s="13">
        <v>38</v>
      </c>
      <c r="I68" s="13">
        <v>19</v>
      </c>
      <c r="J68" s="13">
        <v>22</v>
      </c>
      <c r="K68" s="13">
        <v>68</v>
      </c>
      <c r="L68" s="13">
        <v>150</v>
      </c>
      <c r="M68" s="13">
        <v>65</v>
      </c>
      <c r="N68" s="13">
        <v>560</v>
      </c>
      <c r="O68" s="2"/>
      <c r="P68" s="13">
        <v>0</v>
      </c>
      <c r="Q68" s="13">
        <v>97</v>
      </c>
      <c r="R68" s="13">
        <v>735</v>
      </c>
      <c r="S68" s="13">
        <v>50</v>
      </c>
      <c r="T68" s="13">
        <v>15</v>
      </c>
    </row>
    <row r="69" spans="1:20" ht="16" x14ac:dyDescent="0.2">
      <c r="A69" s="12" t="s">
        <v>68</v>
      </c>
      <c r="B69" s="13">
        <v>16000</v>
      </c>
      <c r="C69" s="13"/>
      <c r="D69" s="13"/>
      <c r="E69" s="13"/>
      <c r="F69" s="13"/>
      <c r="G69" s="13"/>
      <c r="H69" s="13"/>
      <c r="I69" s="13"/>
      <c r="J69" s="13"/>
      <c r="N69" s="13"/>
      <c r="O69" s="2"/>
      <c r="P69" s="13">
        <v>0</v>
      </c>
      <c r="Q69" s="13">
        <v>97</v>
      </c>
      <c r="R69" s="13">
        <v>735</v>
      </c>
      <c r="S69" s="13">
        <v>50</v>
      </c>
      <c r="T69" s="13">
        <v>15</v>
      </c>
    </row>
    <row r="70" spans="1:20" x14ac:dyDescent="0.2">
      <c r="O70" s="2"/>
      <c r="P70" s="13"/>
      <c r="Q70" s="13"/>
      <c r="R70" s="13"/>
      <c r="S70" s="13"/>
      <c r="T70" s="13"/>
    </row>
    <row r="71" spans="1:20" ht="21" x14ac:dyDescent="0.2">
      <c r="A71" s="118" t="s">
        <v>141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2"/>
      <c r="P71" s="13">
        <v>0</v>
      </c>
      <c r="Q71" s="13">
        <v>97</v>
      </c>
      <c r="R71" s="13">
        <v>735</v>
      </c>
      <c r="S71" s="13"/>
      <c r="T71" s="13">
        <v>15</v>
      </c>
    </row>
    <row r="72" spans="1:20" ht="96" x14ac:dyDescent="0.2">
      <c r="A72" s="15" t="s">
        <v>5</v>
      </c>
      <c r="B72" s="16">
        <v>0</v>
      </c>
      <c r="C72" s="12" t="s">
        <v>7</v>
      </c>
      <c r="D72" s="12" t="s">
        <v>8</v>
      </c>
      <c r="E72" s="12" t="s">
        <v>10</v>
      </c>
      <c r="F72" s="12" t="s">
        <v>11</v>
      </c>
      <c r="G72" s="12" t="s">
        <v>16</v>
      </c>
      <c r="H72" s="12" t="s">
        <v>64</v>
      </c>
      <c r="I72" s="12" t="s">
        <v>20</v>
      </c>
      <c r="J72" s="12" t="s">
        <v>22</v>
      </c>
      <c r="K72" s="12" t="s">
        <v>65</v>
      </c>
      <c r="L72" s="12" t="s">
        <v>26</v>
      </c>
      <c r="M72" s="12" t="s">
        <v>30</v>
      </c>
      <c r="N72" s="12" t="s">
        <v>32</v>
      </c>
      <c r="O72" s="2"/>
      <c r="P72" s="13">
        <v>0</v>
      </c>
      <c r="Q72" s="13">
        <v>97</v>
      </c>
      <c r="R72" s="13">
        <v>735</v>
      </c>
      <c r="S72" s="13"/>
      <c r="T72" s="13">
        <v>15</v>
      </c>
    </row>
    <row r="73" spans="1:20" ht="16" x14ac:dyDescent="0.2">
      <c r="A73" s="17" t="s">
        <v>73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P73" s="13">
        <v>0</v>
      </c>
      <c r="Q73" s="13">
        <v>97</v>
      </c>
      <c r="R73" s="13">
        <v>735</v>
      </c>
      <c r="S73" s="13"/>
      <c r="T73" s="13">
        <v>15</v>
      </c>
    </row>
    <row r="74" spans="1:20" ht="16" x14ac:dyDescent="0.2">
      <c r="A74" s="17" t="s">
        <v>143</v>
      </c>
      <c r="B74" s="14">
        <v>36800</v>
      </c>
      <c r="C74" s="13">
        <v>1040</v>
      </c>
      <c r="D74" s="13">
        <v>250</v>
      </c>
      <c r="E74" s="13">
        <v>550</v>
      </c>
      <c r="F74" s="13">
        <v>450</v>
      </c>
      <c r="G74" s="13">
        <v>17</v>
      </c>
      <c r="H74" s="13"/>
      <c r="I74" s="13">
        <v>19</v>
      </c>
      <c r="J74" s="13">
        <v>22</v>
      </c>
      <c r="K74" s="13">
        <v>68</v>
      </c>
      <c r="L74" s="13"/>
      <c r="M74" s="13">
        <v>65</v>
      </c>
      <c r="N74" s="13">
        <v>560</v>
      </c>
      <c r="P74" s="13">
        <v>0</v>
      </c>
      <c r="Q74" s="13">
        <v>97</v>
      </c>
      <c r="R74" s="13">
        <v>735</v>
      </c>
      <c r="S74" s="13"/>
      <c r="T74" s="13">
        <v>15</v>
      </c>
    </row>
    <row r="75" spans="1:20" ht="16" x14ac:dyDescent="0.2">
      <c r="A75" s="17" t="s">
        <v>144</v>
      </c>
      <c r="B75" s="14">
        <v>38900</v>
      </c>
      <c r="C75" s="13">
        <v>1040</v>
      </c>
      <c r="D75" s="13">
        <v>250</v>
      </c>
      <c r="E75" s="13">
        <v>550</v>
      </c>
      <c r="F75" s="13">
        <v>450</v>
      </c>
      <c r="G75" s="13">
        <v>17</v>
      </c>
      <c r="H75" s="13"/>
      <c r="I75" s="13">
        <v>19</v>
      </c>
      <c r="J75" s="13">
        <v>22</v>
      </c>
      <c r="K75" s="13">
        <v>68</v>
      </c>
      <c r="L75" s="13"/>
      <c r="M75" s="13">
        <v>65</v>
      </c>
      <c r="N75" s="13">
        <v>560</v>
      </c>
      <c r="P75" s="13">
        <v>0</v>
      </c>
      <c r="Q75" s="13">
        <v>97</v>
      </c>
      <c r="R75" s="13">
        <v>735</v>
      </c>
      <c r="S75" s="13"/>
      <c r="T75" s="13">
        <v>15</v>
      </c>
    </row>
    <row r="76" spans="1:20" ht="16" x14ac:dyDescent="0.2">
      <c r="A76" s="17" t="s">
        <v>145</v>
      </c>
      <c r="B76" s="14">
        <v>41000</v>
      </c>
      <c r="C76" s="13">
        <v>1040</v>
      </c>
      <c r="D76" s="13">
        <v>250</v>
      </c>
      <c r="E76" s="13">
        <v>550</v>
      </c>
      <c r="F76" s="13">
        <v>450</v>
      </c>
      <c r="G76" s="13">
        <v>17</v>
      </c>
      <c r="H76" s="13"/>
      <c r="I76" s="13">
        <v>19</v>
      </c>
      <c r="J76" s="13">
        <v>22</v>
      </c>
      <c r="K76" s="13">
        <v>68</v>
      </c>
      <c r="L76" s="13"/>
      <c r="M76" s="13">
        <v>65</v>
      </c>
      <c r="N76" s="13">
        <v>560</v>
      </c>
    </row>
    <row r="77" spans="1:20" ht="16" x14ac:dyDescent="0.2">
      <c r="A77" s="17" t="s">
        <v>146</v>
      </c>
      <c r="B77" s="14">
        <v>43200</v>
      </c>
      <c r="C77" s="13">
        <v>1040</v>
      </c>
      <c r="D77" s="13">
        <v>250</v>
      </c>
      <c r="E77" s="13">
        <v>550</v>
      </c>
      <c r="F77" s="13">
        <v>450</v>
      </c>
      <c r="G77" s="13">
        <v>17</v>
      </c>
      <c r="H77" s="13"/>
      <c r="I77" s="13">
        <v>19</v>
      </c>
      <c r="J77" s="13">
        <v>22</v>
      </c>
      <c r="K77" s="13">
        <v>68</v>
      </c>
      <c r="L77" s="13"/>
      <c r="M77" s="13">
        <v>65</v>
      </c>
      <c r="N77" s="13">
        <v>560</v>
      </c>
    </row>
    <row r="78" spans="1:20" ht="16" x14ac:dyDescent="0.2">
      <c r="A78" s="17" t="s">
        <v>147</v>
      </c>
      <c r="B78" s="14">
        <v>44300</v>
      </c>
      <c r="C78" s="13">
        <v>1040</v>
      </c>
      <c r="D78" s="13">
        <v>250</v>
      </c>
      <c r="E78" s="13">
        <v>550</v>
      </c>
      <c r="F78" s="13">
        <v>450</v>
      </c>
      <c r="G78" s="13">
        <v>17</v>
      </c>
      <c r="H78" s="13"/>
      <c r="I78" s="13">
        <v>19</v>
      </c>
      <c r="J78" s="13">
        <v>22</v>
      </c>
      <c r="K78" s="13">
        <v>68</v>
      </c>
      <c r="L78" s="13"/>
      <c r="M78" s="13">
        <v>65</v>
      </c>
      <c r="N78" s="13">
        <v>560</v>
      </c>
      <c r="P78" s="13">
        <v>0</v>
      </c>
      <c r="Q78" s="13">
        <v>97</v>
      </c>
      <c r="R78" s="13">
        <v>735</v>
      </c>
      <c r="S78" s="13">
        <v>50</v>
      </c>
      <c r="T78" s="13">
        <v>15</v>
      </c>
    </row>
    <row r="79" spans="1:20" ht="16" x14ac:dyDescent="0.2">
      <c r="A79" s="17" t="s">
        <v>142</v>
      </c>
      <c r="B79" s="14">
        <v>45400</v>
      </c>
      <c r="C79" s="13">
        <v>1040</v>
      </c>
      <c r="D79" s="13">
        <v>250</v>
      </c>
      <c r="E79" s="13">
        <v>550</v>
      </c>
      <c r="F79" s="13">
        <v>450</v>
      </c>
      <c r="G79" s="13">
        <v>17</v>
      </c>
      <c r="H79" s="13"/>
      <c r="I79" s="13">
        <v>19</v>
      </c>
      <c r="J79" s="13">
        <v>22</v>
      </c>
      <c r="K79" s="13">
        <v>68</v>
      </c>
      <c r="L79" s="13"/>
      <c r="M79" s="13">
        <v>65</v>
      </c>
      <c r="N79" s="13">
        <v>560</v>
      </c>
      <c r="P79" s="13"/>
      <c r="Q79" s="13"/>
      <c r="R79" s="13"/>
      <c r="S79" s="13">
        <v>50</v>
      </c>
      <c r="T79" s="13"/>
    </row>
    <row r="80" spans="1:20" ht="16" x14ac:dyDescent="0.2">
      <c r="A80" s="17" t="s">
        <v>148</v>
      </c>
      <c r="B80" s="14">
        <v>46400</v>
      </c>
      <c r="C80" s="13">
        <v>1040</v>
      </c>
      <c r="D80" s="13">
        <v>250</v>
      </c>
      <c r="E80" s="13">
        <v>550</v>
      </c>
      <c r="F80" s="13">
        <v>450</v>
      </c>
      <c r="G80" s="13">
        <v>17</v>
      </c>
      <c r="H80" s="13"/>
      <c r="I80" s="13">
        <v>19</v>
      </c>
      <c r="J80" s="13">
        <v>22</v>
      </c>
      <c r="K80" s="13">
        <v>68</v>
      </c>
      <c r="L80" s="13"/>
      <c r="M80" s="13">
        <v>65</v>
      </c>
      <c r="N80" s="13">
        <v>560</v>
      </c>
      <c r="P80" s="13">
        <v>0</v>
      </c>
      <c r="Q80" s="13">
        <v>97</v>
      </c>
      <c r="R80" s="13">
        <v>735</v>
      </c>
      <c r="S80" s="13">
        <v>50</v>
      </c>
      <c r="T80" s="13">
        <v>15</v>
      </c>
    </row>
    <row r="81" spans="1:20" ht="16" x14ac:dyDescent="0.2">
      <c r="A81" s="17" t="s">
        <v>149</v>
      </c>
      <c r="B81" s="14">
        <v>47600</v>
      </c>
      <c r="C81" s="13">
        <v>1040</v>
      </c>
      <c r="D81" s="13">
        <v>250</v>
      </c>
      <c r="E81" s="13">
        <v>550</v>
      </c>
      <c r="F81" s="13">
        <v>450</v>
      </c>
      <c r="G81" s="13">
        <v>17</v>
      </c>
      <c r="H81" s="13"/>
      <c r="I81" s="13">
        <v>19</v>
      </c>
      <c r="J81" s="13">
        <v>22</v>
      </c>
      <c r="K81" s="13">
        <v>68</v>
      </c>
      <c r="L81" s="13"/>
      <c r="M81" s="13">
        <v>65</v>
      </c>
      <c r="N81" s="13">
        <v>560</v>
      </c>
      <c r="P81" s="13"/>
      <c r="Q81" s="13"/>
      <c r="R81" s="13"/>
      <c r="S81" s="13"/>
      <c r="T81" s="13"/>
    </row>
    <row r="82" spans="1:20" ht="16" x14ac:dyDescent="0.2">
      <c r="A82" s="17" t="s">
        <v>74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P82" s="13">
        <v>0</v>
      </c>
      <c r="Q82" s="13">
        <v>97</v>
      </c>
      <c r="R82" s="13">
        <v>735</v>
      </c>
      <c r="S82" s="13">
        <v>50</v>
      </c>
      <c r="T82" s="13">
        <v>15</v>
      </c>
    </row>
    <row r="83" spans="1:20" ht="16" x14ac:dyDescent="0.2">
      <c r="A83" s="17" t="s">
        <v>159</v>
      </c>
      <c r="B83" s="14">
        <v>70200</v>
      </c>
      <c r="C83" s="13">
        <v>1040</v>
      </c>
      <c r="D83" s="13">
        <v>250</v>
      </c>
      <c r="E83" s="13">
        <v>550</v>
      </c>
      <c r="F83" s="13">
        <v>450</v>
      </c>
      <c r="G83" s="13">
        <v>17</v>
      </c>
      <c r="H83" s="13"/>
      <c r="I83" s="13">
        <v>19</v>
      </c>
      <c r="J83" s="13"/>
      <c r="K83" s="13"/>
      <c r="L83" s="13"/>
      <c r="M83" s="13">
        <v>65</v>
      </c>
      <c r="N83" s="13">
        <v>560</v>
      </c>
      <c r="P83" s="13">
        <v>0</v>
      </c>
      <c r="Q83" s="13">
        <v>97</v>
      </c>
      <c r="R83" s="13">
        <v>735</v>
      </c>
      <c r="S83" s="13">
        <v>50</v>
      </c>
      <c r="T83" s="13">
        <v>15</v>
      </c>
    </row>
    <row r="84" spans="1:20" ht="16" x14ac:dyDescent="0.2">
      <c r="A84" s="17" t="s">
        <v>160</v>
      </c>
      <c r="B84" s="14">
        <v>72400</v>
      </c>
      <c r="C84" s="13">
        <v>1040</v>
      </c>
      <c r="D84" s="13">
        <v>250</v>
      </c>
      <c r="E84" s="13">
        <v>550</v>
      </c>
      <c r="F84" s="13">
        <v>450</v>
      </c>
      <c r="G84" s="13">
        <v>17</v>
      </c>
      <c r="H84" s="13"/>
      <c r="I84" s="13">
        <v>19</v>
      </c>
      <c r="J84" s="13"/>
      <c r="K84" s="13"/>
      <c r="L84" s="13"/>
      <c r="M84" s="13">
        <v>65</v>
      </c>
      <c r="N84" s="13">
        <v>560</v>
      </c>
      <c r="P84" s="13">
        <v>0</v>
      </c>
      <c r="Q84" s="13">
        <v>97</v>
      </c>
      <c r="R84" s="13">
        <v>735</v>
      </c>
      <c r="S84" s="13">
        <v>50</v>
      </c>
      <c r="T84" s="13">
        <v>15</v>
      </c>
    </row>
    <row r="85" spans="1:20" ht="16" x14ac:dyDescent="0.2">
      <c r="A85" s="17" t="s">
        <v>161</v>
      </c>
      <c r="B85" s="14">
        <v>74500</v>
      </c>
      <c r="C85" s="13">
        <v>1040</v>
      </c>
      <c r="D85" s="13">
        <v>250</v>
      </c>
      <c r="E85" s="13">
        <v>550</v>
      </c>
      <c r="F85" s="13">
        <v>450</v>
      </c>
      <c r="G85" s="13">
        <v>17</v>
      </c>
      <c r="H85" s="13"/>
      <c r="I85" s="13">
        <v>19</v>
      </c>
      <c r="J85" s="13"/>
      <c r="K85" s="13"/>
      <c r="L85" s="13"/>
      <c r="M85" s="13">
        <v>65</v>
      </c>
      <c r="N85" s="13">
        <v>560</v>
      </c>
      <c r="P85" s="13">
        <v>0</v>
      </c>
      <c r="Q85" s="13">
        <v>97</v>
      </c>
      <c r="R85" s="13">
        <v>735</v>
      </c>
      <c r="S85" s="13">
        <v>50</v>
      </c>
      <c r="T85" s="13">
        <v>15</v>
      </c>
    </row>
    <row r="86" spans="1:20" ht="16" x14ac:dyDescent="0.2">
      <c r="A86" s="17" t="s">
        <v>162</v>
      </c>
      <c r="B86" s="14">
        <v>76700</v>
      </c>
      <c r="C86" s="13">
        <v>1040</v>
      </c>
      <c r="D86" s="13">
        <v>250</v>
      </c>
      <c r="E86" s="13">
        <v>550</v>
      </c>
      <c r="F86" s="13">
        <v>450</v>
      </c>
      <c r="G86" s="13">
        <v>17</v>
      </c>
      <c r="H86" s="13"/>
      <c r="I86" s="13">
        <v>19</v>
      </c>
      <c r="J86" s="13"/>
      <c r="K86" s="13"/>
      <c r="L86" s="13"/>
      <c r="M86" s="13">
        <v>65</v>
      </c>
      <c r="N86" s="13">
        <v>560</v>
      </c>
      <c r="P86" s="13">
        <v>0</v>
      </c>
      <c r="Q86" s="13">
        <v>97</v>
      </c>
      <c r="R86" s="13">
        <v>735</v>
      </c>
      <c r="S86" s="13">
        <v>50</v>
      </c>
      <c r="T86" s="13">
        <v>15</v>
      </c>
    </row>
    <row r="87" spans="1:20" ht="16" x14ac:dyDescent="0.2">
      <c r="A87" s="17" t="s">
        <v>163</v>
      </c>
      <c r="B87" s="14">
        <v>77800</v>
      </c>
      <c r="C87" s="13">
        <v>1040</v>
      </c>
      <c r="D87" s="13">
        <v>250</v>
      </c>
      <c r="E87" s="13">
        <v>550</v>
      </c>
      <c r="F87" s="13">
        <v>450</v>
      </c>
      <c r="G87" s="13">
        <v>17</v>
      </c>
      <c r="H87" s="13"/>
      <c r="I87" s="13">
        <v>19</v>
      </c>
      <c r="J87" s="13"/>
      <c r="K87" s="13"/>
      <c r="L87" s="13"/>
      <c r="M87" s="13">
        <v>65</v>
      </c>
      <c r="N87" s="13">
        <v>560</v>
      </c>
      <c r="P87" s="13">
        <v>0</v>
      </c>
      <c r="Q87" s="13">
        <v>97</v>
      </c>
      <c r="R87" s="13">
        <v>735</v>
      </c>
      <c r="S87" s="13">
        <v>50</v>
      </c>
      <c r="T87" s="13">
        <v>15</v>
      </c>
    </row>
    <row r="88" spans="1:20" ht="16" x14ac:dyDescent="0.2">
      <c r="A88" s="17" t="s">
        <v>164</v>
      </c>
      <c r="B88" s="14">
        <v>78800</v>
      </c>
      <c r="C88" s="13">
        <v>1040</v>
      </c>
      <c r="D88" s="13">
        <v>250</v>
      </c>
      <c r="E88" s="13">
        <v>550</v>
      </c>
      <c r="F88" s="13">
        <v>450</v>
      </c>
      <c r="G88" s="13">
        <v>17</v>
      </c>
      <c r="H88" s="13"/>
      <c r="I88" s="13">
        <v>19</v>
      </c>
      <c r="J88" s="13"/>
      <c r="K88" s="13"/>
      <c r="L88" s="13"/>
      <c r="M88" s="13">
        <v>65</v>
      </c>
      <c r="N88" s="13">
        <v>560</v>
      </c>
      <c r="P88" s="13"/>
      <c r="Q88" s="13"/>
      <c r="R88" s="13"/>
      <c r="S88" s="13"/>
      <c r="T88" s="13"/>
    </row>
    <row r="89" spans="1:20" ht="16" x14ac:dyDescent="0.2">
      <c r="A89" s="17" t="s">
        <v>165</v>
      </c>
      <c r="B89" s="14">
        <v>79900</v>
      </c>
      <c r="C89" s="13">
        <v>1040</v>
      </c>
      <c r="D89" s="13">
        <v>250</v>
      </c>
      <c r="E89" s="13">
        <v>550</v>
      </c>
      <c r="F89" s="13">
        <v>450</v>
      </c>
      <c r="G89" s="13">
        <v>17</v>
      </c>
      <c r="H89" s="13"/>
      <c r="I89" s="13">
        <v>19</v>
      </c>
      <c r="J89" s="13"/>
      <c r="K89" s="13"/>
      <c r="L89" s="13"/>
      <c r="M89" s="13">
        <v>65</v>
      </c>
      <c r="N89" s="13">
        <v>560</v>
      </c>
      <c r="P89" s="13">
        <v>0</v>
      </c>
      <c r="Q89" s="13">
        <v>97</v>
      </c>
      <c r="R89" s="13">
        <v>735</v>
      </c>
      <c r="S89" s="13"/>
      <c r="T89" s="13">
        <v>15</v>
      </c>
    </row>
    <row r="90" spans="1:20" ht="16" x14ac:dyDescent="0.2">
      <c r="A90" s="17" t="s">
        <v>166</v>
      </c>
      <c r="B90" s="14">
        <v>81000</v>
      </c>
      <c r="C90" s="13">
        <v>1040</v>
      </c>
      <c r="D90" s="13">
        <v>250</v>
      </c>
      <c r="E90" s="13">
        <v>550</v>
      </c>
      <c r="F90" s="13">
        <v>450</v>
      </c>
      <c r="G90" s="13">
        <v>17</v>
      </c>
      <c r="H90" s="13"/>
      <c r="I90" s="13">
        <v>19</v>
      </c>
      <c r="J90" s="13"/>
      <c r="K90" s="13"/>
      <c r="L90" s="13"/>
      <c r="M90" s="13">
        <v>65</v>
      </c>
      <c r="N90" s="13">
        <v>560</v>
      </c>
      <c r="P90" s="13"/>
      <c r="Q90" s="13"/>
      <c r="R90" s="13"/>
      <c r="S90" s="13"/>
      <c r="T90" s="13"/>
    </row>
    <row r="91" spans="1:20" x14ac:dyDescent="0.2">
      <c r="A91" s="15" t="s">
        <v>79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P91" s="13">
        <v>0</v>
      </c>
      <c r="Q91" s="13">
        <v>97</v>
      </c>
      <c r="R91" s="13">
        <v>735</v>
      </c>
      <c r="S91" s="13"/>
      <c r="T91" s="13">
        <v>15</v>
      </c>
    </row>
    <row r="92" spans="1:20" ht="16" x14ac:dyDescent="0.2">
      <c r="A92" s="17" t="s">
        <v>171</v>
      </c>
      <c r="B92" s="13"/>
      <c r="C92" s="13"/>
      <c r="D92" s="13"/>
      <c r="E92" s="13"/>
      <c r="F92" s="13"/>
      <c r="G92" s="13"/>
      <c r="H92" s="13"/>
      <c r="I92" s="13"/>
      <c r="J92" s="13"/>
      <c r="K92" s="2"/>
      <c r="L92" s="13"/>
      <c r="M92" s="13"/>
      <c r="N92" s="13"/>
      <c r="P92" s="13">
        <v>0</v>
      </c>
      <c r="Q92" s="13">
        <v>97</v>
      </c>
      <c r="R92" s="13">
        <v>735</v>
      </c>
      <c r="S92" s="13"/>
      <c r="T92" s="13">
        <v>15</v>
      </c>
    </row>
    <row r="93" spans="1:20" ht="16" x14ac:dyDescent="0.2">
      <c r="A93" s="17" t="s">
        <v>179</v>
      </c>
      <c r="B93" s="14">
        <v>43100</v>
      </c>
      <c r="C93" s="13">
        <v>1120</v>
      </c>
      <c r="D93" s="13">
        <v>270</v>
      </c>
      <c r="E93" s="13">
        <v>590</v>
      </c>
      <c r="F93" s="13">
        <v>490</v>
      </c>
      <c r="G93" s="13">
        <v>17</v>
      </c>
      <c r="H93" s="13"/>
      <c r="I93" s="13">
        <v>19</v>
      </c>
      <c r="J93" s="13">
        <v>22</v>
      </c>
      <c r="K93" s="13">
        <v>68</v>
      </c>
      <c r="L93" s="13"/>
      <c r="M93" s="13">
        <v>65</v>
      </c>
      <c r="N93" s="13">
        <v>560</v>
      </c>
      <c r="P93" s="13">
        <v>0</v>
      </c>
      <c r="Q93" s="13">
        <v>97</v>
      </c>
      <c r="R93" s="13">
        <v>735</v>
      </c>
      <c r="S93" s="13"/>
      <c r="T93" s="13">
        <v>15</v>
      </c>
    </row>
    <row r="94" spans="1:20" ht="16" x14ac:dyDescent="0.2">
      <c r="A94" s="17" t="s">
        <v>181</v>
      </c>
      <c r="B94" s="14">
        <v>45600</v>
      </c>
      <c r="C94" s="13">
        <v>1120</v>
      </c>
      <c r="D94" s="13">
        <v>270</v>
      </c>
      <c r="E94" s="13">
        <v>590</v>
      </c>
      <c r="F94" s="13">
        <v>490</v>
      </c>
      <c r="G94" s="13">
        <v>17</v>
      </c>
      <c r="H94" s="13"/>
      <c r="I94" s="13">
        <v>19</v>
      </c>
      <c r="J94" s="13">
        <v>22</v>
      </c>
      <c r="K94" s="13">
        <v>68</v>
      </c>
      <c r="L94" s="13"/>
      <c r="M94" s="13">
        <v>65</v>
      </c>
      <c r="N94" s="13">
        <v>560</v>
      </c>
      <c r="P94" s="13">
        <v>0</v>
      </c>
      <c r="Q94" s="13">
        <v>97</v>
      </c>
      <c r="R94" s="13">
        <v>735</v>
      </c>
      <c r="S94" s="13"/>
      <c r="T94" s="13">
        <v>15</v>
      </c>
    </row>
    <row r="95" spans="1:20" ht="16" x14ac:dyDescent="0.2">
      <c r="A95" s="17" t="s">
        <v>180</v>
      </c>
      <c r="B95" s="14">
        <v>47600</v>
      </c>
      <c r="C95" s="13">
        <v>1120</v>
      </c>
      <c r="D95" s="13">
        <v>270</v>
      </c>
      <c r="E95" s="13">
        <v>590</v>
      </c>
      <c r="F95" s="13">
        <v>490</v>
      </c>
      <c r="G95" s="13">
        <v>17</v>
      </c>
      <c r="H95" s="13"/>
      <c r="I95" s="13">
        <v>19</v>
      </c>
      <c r="J95" s="13">
        <v>22</v>
      </c>
      <c r="K95" s="13">
        <v>68</v>
      </c>
      <c r="L95" s="13"/>
      <c r="M95" s="13">
        <v>65</v>
      </c>
      <c r="N95" s="13">
        <v>560</v>
      </c>
      <c r="P95" s="13">
        <v>0</v>
      </c>
      <c r="Q95" s="13">
        <v>97</v>
      </c>
      <c r="R95" s="13">
        <v>735</v>
      </c>
      <c r="S95" s="13"/>
      <c r="T95" s="13">
        <v>15</v>
      </c>
    </row>
    <row r="96" spans="1:20" ht="16" x14ac:dyDescent="0.2">
      <c r="A96" s="17" t="s">
        <v>182</v>
      </c>
      <c r="B96" s="14">
        <v>50500</v>
      </c>
      <c r="C96" s="13">
        <v>1120</v>
      </c>
      <c r="D96" s="13">
        <v>270</v>
      </c>
      <c r="E96" s="13">
        <v>590</v>
      </c>
      <c r="F96" s="13">
        <v>490</v>
      </c>
      <c r="G96" s="13">
        <v>17</v>
      </c>
      <c r="H96" s="13"/>
      <c r="I96" s="13">
        <v>19</v>
      </c>
      <c r="J96" s="13">
        <v>22</v>
      </c>
      <c r="K96" s="13">
        <v>68</v>
      </c>
      <c r="L96" s="13"/>
      <c r="M96" s="13">
        <v>65</v>
      </c>
      <c r="N96" s="13">
        <v>560</v>
      </c>
    </row>
    <row r="97" spans="1:14" ht="16" x14ac:dyDescent="0.2">
      <c r="A97" s="17" t="s">
        <v>185</v>
      </c>
      <c r="B97" s="14">
        <v>51900</v>
      </c>
      <c r="C97" s="13">
        <v>1120</v>
      </c>
      <c r="D97" s="13">
        <v>270</v>
      </c>
      <c r="E97" s="13">
        <v>590</v>
      </c>
      <c r="F97" s="13">
        <v>490</v>
      </c>
      <c r="G97" s="13">
        <v>17</v>
      </c>
      <c r="H97" s="13"/>
      <c r="I97" s="13">
        <v>19</v>
      </c>
      <c r="J97" s="13">
        <v>22</v>
      </c>
      <c r="K97" s="13">
        <v>68</v>
      </c>
      <c r="L97" s="13"/>
      <c r="M97" s="13">
        <v>65</v>
      </c>
      <c r="N97" s="13">
        <v>560</v>
      </c>
    </row>
    <row r="98" spans="1:14" ht="16" x14ac:dyDescent="0.2">
      <c r="A98" s="17" t="s">
        <v>183</v>
      </c>
      <c r="B98" s="14">
        <v>53200</v>
      </c>
      <c r="C98" s="13">
        <v>1120</v>
      </c>
      <c r="D98" s="13">
        <v>270</v>
      </c>
      <c r="E98" s="13">
        <v>590</v>
      </c>
      <c r="F98" s="13">
        <v>490</v>
      </c>
      <c r="G98" s="13">
        <v>17</v>
      </c>
      <c r="H98" s="13"/>
      <c r="I98" s="13">
        <v>19</v>
      </c>
      <c r="J98" s="13">
        <v>22</v>
      </c>
      <c r="K98" s="13">
        <v>68</v>
      </c>
      <c r="L98" s="13"/>
      <c r="M98" s="13">
        <v>65</v>
      </c>
      <c r="N98" s="13">
        <v>560</v>
      </c>
    </row>
    <row r="99" spans="1:14" ht="16" x14ac:dyDescent="0.2">
      <c r="A99" s="17" t="s">
        <v>150</v>
      </c>
      <c r="B99" s="14">
        <v>54500</v>
      </c>
      <c r="C99" s="13">
        <v>1120</v>
      </c>
      <c r="D99" s="13">
        <v>270</v>
      </c>
      <c r="E99" s="13">
        <v>590</v>
      </c>
      <c r="F99" s="13">
        <v>490</v>
      </c>
      <c r="G99" s="13">
        <v>17</v>
      </c>
      <c r="H99" s="13"/>
      <c r="I99" s="13">
        <v>19</v>
      </c>
      <c r="J99" s="13">
        <v>22</v>
      </c>
      <c r="K99" s="13">
        <v>68</v>
      </c>
      <c r="L99" s="13"/>
      <c r="M99" s="13">
        <v>65</v>
      </c>
      <c r="N99" s="13">
        <v>560</v>
      </c>
    </row>
    <row r="100" spans="1:14" ht="16" x14ac:dyDescent="0.2">
      <c r="A100" s="17" t="s">
        <v>184</v>
      </c>
      <c r="B100" s="14">
        <v>55900</v>
      </c>
      <c r="C100" s="13">
        <v>1120</v>
      </c>
      <c r="D100" s="13">
        <v>270</v>
      </c>
      <c r="E100" s="13">
        <v>590</v>
      </c>
      <c r="F100" s="13">
        <v>490</v>
      </c>
      <c r="G100" s="13">
        <v>17</v>
      </c>
      <c r="H100" s="13"/>
      <c r="I100" s="13">
        <v>19</v>
      </c>
      <c r="J100" s="13">
        <v>22</v>
      </c>
      <c r="K100" s="13">
        <v>68</v>
      </c>
      <c r="L100" s="13"/>
      <c r="M100" s="13">
        <v>65</v>
      </c>
      <c r="N100" s="13">
        <v>560</v>
      </c>
    </row>
    <row r="101" spans="1:14" ht="16" x14ac:dyDescent="0.2">
      <c r="A101" s="17" t="s">
        <v>177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2"/>
      <c r="L101" s="13"/>
      <c r="M101" s="13"/>
      <c r="N101" s="13"/>
    </row>
    <row r="102" spans="1:14" ht="16" x14ac:dyDescent="0.2">
      <c r="A102" s="17" t="s">
        <v>168</v>
      </c>
      <c r="B102" s="14">
        <v>39900</v>
      </c>
      <c r="C102" s="13">
        <v>1120</v>
      </c>
      <c r="D102" s="13">
        <v>270</v>
      </c>
      <c r="E102" s="13">
        <v>590</v>
      </c>
      <c r="F102" s="13">
        <v>490</v>
      </c>
      <c r="G102" s="13">
        <v>17</v>
      </c>
      <c r="H102" s="13"/>
      <c r="I102" s="13">
        <v>19</v>
      </c>
      <c r="J102" s="13">
        <v>22</v>
      </c>
      <c r="K102" s="13">
        <v>68</v>
      </c>
      <c r="L102" s="13"/>
      <c r="M102" s="13">
        <v>65</v>
      </c>
      <c r="N102" s="13">
        <v>560</v>
      </c>
    </row>
    <row r="103" spans="1:14" ht="16" x14ac:dyDescent="0.2">
      <c r="A103" s="17" t="s">
        <v>169</v>
      </c>
      <c r="B103" s="14">
        <v>42200</v>
      </c>
      <c r="C103" s="13">
        <v>1120</v>
      </c>
      <c r="D103" s="13">
        <v>270</v>
      </c>
      <c r="E103" s="13">
        <v>590</v>
      </c>
      <c r="F103" s="13">
        <v>490</v>
      </c>
      <c r="G103" s="13">
        <v>17</v>
      </c>
      <c r="H103" s="13"/>
      <c r="I103" s="13">
        <v>19</v>
      </c>
      <c r="J103" s="13">
        <v>22</v>
      </c>
      <c r="K103" s="13">
        <v>68</v>
      </c>
      <c r="L103" s="13"/>
      <c r="M103" s="13">
        <v>65</v>
      </c>
      <c r="N103" s="13">
        <v>560</v>
      </c>
    </row>
    <row r="104" spans="1:14" ht="16" x14ac:dyDescent="0.2">
      <c r="A104" s="17" t="s">
        <v>170</v>
      </c>
      <c r="B104" s="14">
        <v>44000</v>
      </c>
      <c r="C104" s="13">
        <v>1120</v>
      </c>
      <c r="D104" s="13">
        <v>270</v>
      </c>
      <c r="E104" s="13">
        <v>590</v>
      </c>
      <c r="F104" s="13">
        <v>490</v>
      </c>
      <c r="G104" s="13">
        <v>17</v>
      </c>
      <c r="H104" s="13"/>
      <c r="I104" s="13">
        <v>19</v>
      </c>
      <c r="J104" s="13">
        <v>22</v>
      </c>
      <c r="K104" s="13">
        <v>68</v>
      </c>
      <c r="L104" s="13"/>
      <c r="M104" s="13">
        <v>65</v>
      </c>
      <c r="N104" s="13">
        <v>560</v>
      </c>
    </row>
    <row r="105" spans="1:14" ht="16" x14ac:dyDescent="0.2">
      <c r="A105" s="17" t="s">
        <v>172</v>
      </c>
      <c r="B105" s="14">
        <v>46800</v>
      </c>
      <c r="C105" s="13">
        <v>1120</v>
      </c>
      <c r="D105" s="13">
        <v>270</v>
      </c>
      <c r="E105" s="13">
        <v>590</v>
      </c>
      <c r="F105" s="13">
        <v>490</v>
      </c>
      <c r="G105" s="13">
        <v>17</v>
      </c>
      <c r="H105" s="13"/>
      <c r="I105" s="13">
        <v>19</v>
      </c>
      <c r="J105" s="13">
        <v>22</v>
      </c>
      <c r="K105" s="13">
        <v>68</v>
      </c>
      <c r="L105" s="13"/>
      <c r="M105" s="13">
        <v>65</v>
      </c>
      <c r="N105" s="13">
        <v>560</v>
      </c>
    </row>
    <row r="106" spans="1:14" ht="16" x14ac:dyDescent="0.2">
      <c r="A106" s="17" t="s">
        <v>173</v>
      </c>
      <c r="B106" s="14">
        <v>48000</v>
      </c>
      <c r="C106" s="13">
        <v>1120</v>
      </c>
      <c r="D106" s="13">
        <v>270</v>
      </c>
      <c r="E106" s="13">
        <v>590</v>
      </c>
      <c r="F106" s="13">
        <v>490</v>
      </c>
      <c r="G106" s="13">
        <v>17</v>
      </c>
      <c r="H106" s="13"/>
      <c r="I106" s="13">
        <v>19</v>
      </c>
      <c r="J106" s="13">
        <v>22</v>
      </c>
      <c r="K106" s="13">
        <v>68</v>
      </c>
      <c r="L106" s="13"/>
      <c r="M106" s="13">
        <v>65</v>
      </c>
      <c r="N106" s="13">
        <v>560</v>
      </c>
    </row>
    <row r="107" spans="1:14" ht="16" x14ac:dyDescent="0.2">
      <c r="A107" s="17" t="s">
        <v>174</v>
      </c>
      <c r="B107" s="14">
        <v>49200</v>
      </c>
      <c r="C107" s="13">
        <v>1120</v>
      </c>
      <c r="D107" s="13">
        <v>270</v>
      </c>
      <c r="E107" s="13">
        <v>590</v>
      </c>
      <c r="F107" s="13">
        <v>490</v>
      </c>
      <c r="G107" s="13">
        <v>17</v>
      </c>
      <c r="H107" s="13"/>
      <c r="I107" s="13">
        <v>19</v>
      </c>
      <c r="J107" s="13">
        <v>22</v>
      </c>
      <c r="K107" s="13">
        <v>68</v>
      </c>
      <c r="L107" s="13"/>
      <c r="M107" s="13">
        <v>65</v>
      </c>
      <c r="N107" s="13">
        <v>560</v>
      </c>
    </row>
    <row r="108" spans="1:14" ht="16" x14ac:dyDescent="0.2">
      <c r="A108" s="17" t="s">
        <v>175</v>
      </c>
      <c r="B108" s="14">
        <v>50300</v>
      </c>
      <c r="C108" s="13">
        <v>1120</v>
      </c>
      <c r="D108" s="13">
        <v>270</v>
      </c>
      <c r="E108" s="13">
        <v>590</v>
      </c>
      <c r="F108" s="13">
        <v>490</v>
      </c>
      <c r="G108" s="13">
        <v>17</v>
      </c>
      <c r="H108" s="13"/>
      <c r="I108" s="13">
        <v>19</v>
      </c>
      <c r="J108" s="13">
        <v>22</v>
      </c>
      <c r="K108" s="13">
        <v>68</v>
      </c>
      <c r="L108" s="13"/>
      <c r="M108" s="13">
        <v>65</v>
      </c>
      <c r="N108" s="13">
        <v>560</v>
      </c>
    </row>
    <row r="109" spans="1:14" ht="16" x14ac:dyDescent="0.2">
      <c r="A109" s="17" t="s">
        <v>176</v>
      </c>
      <c r="B109" s="14">
        <v>51600</v>
      </c>
      <c r="C109" s="13">
        <v>1120</v>
      </c>
      <c r="D109" s="13">
        <v>270</v>
      </c>
      <c r="E109" s="13">
        <v>590</v>
      </c>
      <c r="F109" s="13">
        <v>490</v>
      </c>
      <c r="G109" s="13">
        <v>17</v>
      </c>
      <c r="H109" s="13"/>
      <c r="I109" s="13">
        <v>19</v>
      </c>
      <c r="J109" s="13">
        <v>22</v>
      </c>
      <c r="K109" s="13">
        <v>68</v>
      </c>
      <c r="L109" s="13"/>
      <c r="M109" s="13">
        <v>65</v>
      </c>
      <c r="N109" s="13">
        <v>560</v>
      </c>
    </row>
    <row r="110" spans="1:14" ht="16" x14ac:dyDescent="0.2">
      <c r="A110" s="17" t="s">
        <v>178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2"/>
      <c r="L110" s="13"/>
      <c r="M110" s="13"/>
      <c r="N110" s="13"/>
    </row>
    <row r="111" spans="1:14" ht="16" x14ac:dyDescent="0.2">
      <c r="A111" s="17" t="s">
        <v>151</v>
      </c>
      <c r="B111" s="14">
        <v>82200</v>
      </c>
      <c r="C111" s="13">
        <v>1120</v>
      </c>
      <c r="D111" s="13">
        <v>270</v>
      </c>
      <c r="E111" s="13">
        <v>590</v>
      </c>
      <c r="F111" s="13">
        <v>490</v>
      </c>
      <c r="G111" s="13">
        <v>17</v>
      </c>
      <c r="H111" s="13"/>
      <c r="I111" s="13">
        <v>19</v>
      </c>
      <c r="J111" s="13"/>
      <c r="K111" s="2"/>
      <c r="L111" s="13"/>
      <c r="M111" s="13">
        <v>65</v>
      </c>
      <c r="N111" s="13">
        <v>560</v>
      </c>
    </row>
    <row r="112" spans="1:14" ht="16" x14ac:dyDescent="0.2">
      <c r="A112" s="17" t="s">
        <v>152</v>
      </c>
      <c r="B112" s="14">
        <v>84800</v>
      </c>
      <c r="C112" s="13">
        <v>1120</v>
      </c>
      <c r="D112" s="13">
        <v>270</v>
      </c>
      <c r="E112" s="13">
        <v>590</v>
      </c>
      <c r="F112" s="13">
        <v>490</v>
      </c>
      <c r="G112" s="13">
        <v>17</v>
      </c>
      <c r="H112" s="13"/>
      <c r="I112" s="13">
        <v>19</v>
      </c>
      <c r="J112" s="13"/>
      <c r="K112" s="2"/>
      <c r="L112" s="13"/>
      <c r="M112" s="13">
        <v>65</v>
      </c>
      <c r="N112" s="13">
        <v>560</v>
      </c>
    </row>
    <row r="113" spans="1:14" ht="16" x14ac:dyDescent="0.2">
      <c r="A113" s="17" t="s">
        <v>153</v>
      </c>
      <c r="B113" s="14">
        <v>87300</v>
      </c>
      <c r="C113" s="13">
        <v>1120</v>
      </c>
      <c r="D113" s="13">
        <v>270</v>
      </c>
      <c r="E113" s="13">
        <v>590</v>
      </c>
      <c r="F113" s="13">
        <v>490</v>
      </c>
      <c r="G113" s="13">
        <v>17</v>
      </c>
      <c r="H113" s="13"/>
      <c r="I113" s="13">
        <v>19</v>
      </c>
      <c r="J113" s="13"/>
      <c r="K113" s="2"/>
      <c r="L113" s="13"/>
      <c r="M113" s="13">
        <v>65</v>
      </c>
      <c r="N113" s="13">
        <v>560</v>
      </c>
    </row>
    <row r="114" spans="1:14" ht="16" x14ac:dyDescent="0.2">
      <c r="A114" s="17" t="s">
        <v>154</v>
      </c>
      <c r="B114" s="14">
        <v>89900</v>
      </c>
      <c r="C114" s="13">
        <v>1120</v>
      </c>
      <c r="D114" s="13">
        <v>270</v>
      </c>
      <c r="E114" s="13">
        <v>590</v>
      </c>
      <c r="F114" s="13">
        <v>490</v>
      </c>
      <c r="G114" s="13">
        <v>17</v>
      </c>
      <c r="H114" s="13"/>
      <c r="I114" s="13">
        <v>19</v>
      </c>
      <c r="J114" s="13"/>
      <c r="K114" s="2"/>
      <c r="L114" s="13"/>
      <c r="M114" s="13">
        <v>65</v>
      </c>
      <c r="N114" s="13">
        <v>560</v>
      </c>
    </row>
    <row r="115" spans="1:14" ht="16" x14ac:dyDescent="0.2">
      <c r="A115" s="17" t="s">
        <v>155</v>
      </c>
      <c r="B115" s="14">
        <v>91200</v>
      </c>
      <c r="C115" s="13">
        <v>1120</v>
      </c>
      <c r="D115" s="13">
        <v>270</v>
      </c>
      <c r="E115" s="13">
        <v>590</v>
      </c>
      <c r="F115" s="13">
        <v>490</v>
      </c>
      <c r="G115" s="13">
        <v>17</v>
      </c>
      <c r="H115" s="13"/>
      <c r="I115" s="13">
        <v>19</v>
      </c>
      <c r="J115" s="13"/>
      <c r="K115" s="2"/>
      <c r="L115" s="13"/>
      <c r="M115" s="13">
        <v>65</v>
      </c>
      <c r="N115" s="13">
        <v>560</v>
      </c>
    </row>
    <row r="116" spans="1:14" ht="16" x14ac:dyDescent="0.2">
      <c r="A116" s="17" t="s">
        <v>156</v>
      </c>
      <c r="B116" s="14">
        <v>92400</v>
      </c>
      <c r="C116" s="13">
        <v>1120</v>
      </c>
      <c r="D116" s="13">
        <v>270</v>
      </c>
      <c r="E116" s="13">
        <v>590</v>
      </c>
      <c r="F116" s="13">
        <v>490</v>
      </c>
      <c r="G116" s="13">
        <v>17</v>
      </c>
      <c r="H116" s="13"/>
      <c r="I116" s="13">
        <v>19</v>
      </c>
      <c r="J116" s="13"/>
      <c r="K116" s="2"/>
      <c r="L116" s="13"/>
      <c r="M116" s="13">
        <v>65</v>
      </c>
      <c r="N116" s="13">
        <v>560</v>
      </c>
    </row>
    <row r="117" spans="1:14" ht="16" x14ac:dyDescent="0.2">
      <c r="A117" s="17" t="s">
        <v>157</v>
      </c>
      <c r="B117" s="14">
        <v>93600</v>
      </c>
      <c r="C117" s="13">
        <v>1120</v>
      </c>
      <c r="D117" s="13">
        <v>270</v>
      </c>
      <c r="E117" s="13">
        <v>590</v>
      </c>
      <c r="F117" s="13">
        <v>490</v>
      </c>
      <c r="G117" s="13">
        <v>17</v>
      </c>
      <c r="H117" s="13"/>
      <c r="I117" s="13">
        <v>19</v>
      </c>
      <c r="J117" s="13"/>
      <c r="K117" s="2"/>
      <c r="L117" s="13"/>
      <c r="M117" s="13">
        <v>65</v>
      </c>
      <c r="N117" s="13">
        <v>560</v>
      </c>
    </row>
    <row r="118" spans="1:14" ht="16" x14ac:dyDescent="0.2">
      <c r="A118" s="17" t="s">
        <v>158</v>
      </c>
      <c r="B118" s="14">
        <v>94900</v>
      </c>
      <c r="C118" s="13">
        <v>1120</v>
      </c>
      <c r="D118" s="13">
        <v>270</v>
      </c>
      <c r="E118" s="13">
        <v>590</v>
      </c>
      <c r="F118" s="13">
        <v>490</v>
      </c>
      <c r="G118" s="13">
        <v>17</v>
      </c>
      <c r="H118" s="13"/>
      <c r="I118" s="13">
        <v>19</v>
      </c>
      <c r="J118" s="13"/>
      <c r="K118" s="2"/>
      <c r="L118" s="13"/>
      <c r="M118" s="13">
        <v>65</v>
      </c>
      <c r="N118" s="13">
        <v>560</v>
      </c>
    </row>
    <row r="119" spans="1:14" ht="16" x14ac:dyDescent="0.2">
      <c r="A119" s="17" t="s">
        <v>186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2"/>
      <c r="L119" s="13"/>
      <c r="M119" s="13"/>
      <c r="N119" s="13"/>
    </row>
    <row r="120" spans="1:14" ht="16" x14ac:dyDescent="0.2">
      <c r="A120" s="17" t="s">
        <v>187</v>
      </c>
      <c r="B120" s="14">
        <v>76100</v>
      </c>
      <c r="C120" s="13">
        <v>1120</v>
      </c>
      <c r="D120" s="13">
        <v>270</v>
      </c>
      <c r="E120" s="13">
        <v>590</v>
      </c>
      <c r="F120" s="13">
        <v>490</v>
      </c>
      <c r="G120" s="13">
        <v>17</v>
      </c>
      <c r="H120" s="13"/>
      <c r="I120" s="13">
        <v>19</v>
      </c>
      <c r="J120" s="13"/>
      <c r="K120" s="2"/>
      <c r="L120" s="13"/>
      <c r="M120" s="13">
        <v>65</v>
      </c>
      <c r="N120" s="13">
        <v>560</v>
      </c>
    </row>
    <row r="121" spans="1:14" ht="16" x14ac:dyDescent="0.2">
      <c r="A121" s="17" t="s">
        <v>188</v>
      </c>
      <c r="B121" s="14">
        <v>78500</v>
      </c>
      <c r="C121" s="13">
        <v>1120</v>
      </c>
      <c r="D121" s="13">
        <v>270</v>
      </c>
      <c r="E121" s="13">
        <v>590</v>
      </c>
      <c r="F121" s="13">
        <v>490</v>
      </c>
      <c r="G121" s="13">
        <v>17</v>
      </c>
      <c r="H121" s="13"/>
      <c r="I121" s="13">
        <v>19</v>
      </c>
      <c r="J121" s="13"/>
      <c r="K121" s="2"/>
      <c r="L121" s="13"/>
      <c r="M121" s="13">
        <v>65</v>
      </c>
      <c r="N121" s="13">
        <v>560</v>
      </c>
    </row>
    <row r="122" spans="1:14" ht="16" x14ac:dyDescent="0.2">
      <c r="A122" s="17" t="s">
        <v>189</v>
      </c>
      <c r="B122" s="14">
        <v>80800</v>
      </c>
      <c r="C122" s="13">
        <v>1120</v>
      </c>
      <c r="D122" s="13">
        <v>270</v>
      </c>
      <c r="E122" s="13">
        <v>590</v>
      </c>
      <c r="F122" s="13">
        <v>490</v>
      </c>
      <c r="G122" s="13">
        <v>17</v>
      </c>
      <c r="H122" s="13"/>
      <c r="I122" s="13">
        <v>19</v>
      </c>
      <c r="J122" s="13"/>
      <c r="K122" s="2"/>
      <c r="L122" s="13"/>
      <c r="M122" s="13">
        <v>65</v>
      </c>
      <c r="N122" s="13">
        <v>560</v>
      </c>
    </row>
    <row r="123" spans="1:14" ht="16" x14ac:dyDescent="0.2">
      <c r="A123" s="17" t="s">
        <v>190</v>
      </c>
      <c r="B123" s="14">
        <v>83200</v>
      </c>
      <c r="C123" s="13">
        <v>1120</v>
      </c>
      <c r="D123" s="13">
        <v>270</v>
      </c>
      <c r="E123" s="13">
        <v>590</v>
      </c>
      <c r="F123" s="13">
        <v>490</v>
      </c>
      <c r="G123" s="13">
        <v>17</v>
      </c>
      <c r="H123" s="13"/>
      <c r="I123" s="13">
        <v>19</v>
      </c>
      <c r="J123" s="13"/>
      <c r="K123" s="2"/>
      <c r="L123" s="13"/>
      <c r="M123" s="13">
        <v>65</v>
      </c>
      <c r="N123" s="13">
        <v>560</v>
      </c>
    </row>
    <row r="124" spans="1:14" ht="16" x14ac:dyDescent="0.2">
      <c r="A124" s="17" t="s">
        <v>191</v>
      </c>
      <c r="B124" s="14">
        <v>84400</v>
      </c>
      <c r="C124" s="13">
        <v>1120</v>
      </c>
      <c r="D124" s="13">
        <v>270</v>
      </c>
      <c r="E124" s="13">
        <v>590</v>
      </c>
      <c r="F124" s="13">
        <v>490</v>
      </c>
      <c r="G124" s="13">
        <v>17</v>
      </c>
      <c r="H124" s="13"/>
      <c r="I124" s="13">
        <v>19</v>
      </c>
      <c r="J124" s="13"/>
      <c r="K124" s="2"/>
      <c r="L124" s="13"/>
      <c r="M124" s="13">
        <v>65</v>
      </c>
      <c r="N124" s="13">
        <v>560</v>
      </c>
    </row>
    <row r="125" spans="1:14" ht="16" x14ac:dyDescent="0.2">
      <c r="A125" s="17" t="s">
        <v>192</v>
      </c>
      <c r="B125" s="14">
        <v>85500</v>
      </c>
      <c r="C125" s="13">
        <v>1120</v>
      </c>
      <c r="D125" s="13">
        <v>270</v>
      </c>
      <c r="E125" s="13">
        <v>590</v>
      </c>
      <c r="F125" s="13">
        <v>490</v>
      </c>
      <c r="G125" s="13">
        <v>17</v>
      </c>
      <c r="H125" s="13"/>
      <c r="I125" s="13">
        <v>19</v>
      </c>
      <c r="J125" s="13"/>
      <c r="K125" s="2"/>
      <c r="L125" s="13"/>
      <c r="M125" s="13">
        <v>65</v>
      </c>
      <c r="N125" s="13">
        <v>560</v>
      </c>
    </row>
    <row r="126" spans="1:14" ht="16" x14ac:dyDescent="0.2">
      <c r="A126" s="17" t="s">
        <v>193</v>
      </c>
      <c r="B126" s="14">
        <v>86600</v>
      </c>
      <c r="C126" s="13">
        <v>1120</v>
      </c>
      <c r="D126" s="13">
        <v>270</v>
      </c>
      <c r="E126" s="13">
        <v>590</v>
      </c>
      <c r="F126" s="13">
        <v>490</v>
      </c>
      <c r="G126" s="13">
        <v>17</v>
      </c>
      <c r="H126" s="13"/>
      <c r="I126" s="13">
        <v>19</v>
      </c>
      <c r="J126" s="13"/>
      <c r="K126" s="2"/>
      <c r="L126" s="13"/>
      <c r="M126" s="13">
        <v>65</v>
      </c>
      <c r="N126" s="13">
        <v>560</v>
      </c>
    </row>
    <row r="127" spans="1:14" ht="16" x14ac:dyDescent="0.2">
      <c r="A127" s="17" t="s">
        <v>194</v>
      </c>
      <c r="B127" s="14">
        <v>87800</v>
      </c>
      <c r="C127" s="13">
        <v>1120</v>
      </c>
      <c r="D127" s="13">
        <v>270</v>
      </c>
      <c r="E127" s="13">
        <v>590</v>
      </c>
      <c r="F127" s="13">
        <v>490</v>
      </c>
      <c r="G127" s="13">
        <v>17</v>
      </c>
      <c r="H127" s="13"/>
      <c r="I127" s="13">
        <v>19</v>
      </c>
      <c r="J127" s="13"/>
      <c r="K127" s="2"/>
      <c r="L127" s="13"/>
      <c r="M127" s="13">
        <v>65</v>
      </c>
      <c r="N127" s="13">
        <v>560</v>
      </c>
    </row>
  </sheetData>
  <mergeCells count="7">
    <mergeCell ref="A62:N62"/>
    <mergeCell ref="A71:N71"/>
    <mergeCell ref="A56:N56"/>
    <mergeCell ref="A49:A54"/>
    <mergeCell ref="A1:N1"/>
    <mergeCell ref="A33:A35"/>
    <mergeCell ref="A43:A48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ESTIMATOR WW</vt:lpstr>
      <vt:lpstr>ESTIMATOR SUN-THU SLEEPOVER</vt:lpstr>
      <vt:lpstr>ESTIMATOR DAY ONLY</vt:lpstr>
      <vt:lpstr>LA GIBIER SMALL WEDDINGS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 Merrington</dc:creator>
  <cp:keywords/>
  <dc:description/>
  <cp:lastModifiedBy>Janike Joubert</cp:lastModifiedBy>
  <cp:revision/>
  <dcterms:created xsi:type="dcterms:W3CDTF">2021-01-26T13:55:08Z</dcterms:created>
  <dcterms:modified xsi:type="dcterms:W3CDTF">2024-03-26T09:42:08Z</dcterms:modified>
  <cp:category/>
  <cp:contentStatus/>
</cp:coreProperties>
</file>